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55" windowWidth="18855" windowHeight="13740" activeTab="1"/>
  </bookViews>
  <sheets>
    <sheet name="Rekapitulace stavby" sheetId="1" r:id="rId1"/>
    <sheet name="02 - Rozpočet" sheetId="2" r:id="rId2"/>
  </sheets>
  <definedNames>
    <definedName name="_xlnm.Print_Titles" localSheetId="1">'02 - Rozpočet'!$122:$122</definedName>
    <definedName name="_xlnm.Print_Titles" localSheetId="0">'Rekapitulace stavby'!$85:$85</definedName>
    <definedName name="_xlnm.Print_Area" localSheetId="1">'02 - Rozpočet'!$C$4:$Q$70,'02 - Rozpočet'!$C$76:$Q$106,'02 - Rozpočet'!$C$112:$Q$188</definedName>
    <definedName name="_xlnm.Print_Area" localSheetId="0">'Rekapitulace stavby'!$C$4:$AP$70,'Rekapitulace stavby'!$C$76:$AP$96</definedName>
  </definedNames>
  <calcPr calcId="145621"/>
</workbook>
</file>

<file path=xl/calcChain.xml><?xml version="1.0" encoding="utf-8"?>
<calcChain xmlns="http://schemas.openxmlformats.org/spreadsheetml/2006/main">
  <c r="N188" i="2" l="1"/>
  <c r="AY88" i="1"/>
  <c r="AX88" i="1"/>
  <c r="BI187" i="2"/>
  <c r="BH187" i="2"/>
  <c r="BG187" i="2"/>
  <c r="BF187" i="2"/>
  <c r="AA187" i="2"/>
  <c r="AA186" i="2" s="1"/>
  <c r="Y187" i="2"/>
  <c r="Y186" i="2" s="1"/>
  <c r="W187" i="2"/>
  <c r="W186" i="2" s="1"/>
  <c r="BK187" i="2"/>
  <c r="BK186" i="2" s="1"/>
  <c r="N186" i="2" s="1"/>
  <c r="N96" i="2" s="1"/>
  <c r="N187" i="2"/>
  <c r="BE187" i="2" s="1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BE184" i="2"/>
  <c r="AA184" i="2"/>
  <c r="Y184" i="2"/>
  <c r="W184" i="2"/>
  <c r="BK184" i="2"/>
  <c r="N184" i="2"/>
  <c r="BI183" i="2"/>
  <c r="BH183" i="2"/>
  <c r="BG183" i="2"/>
  <c r="BF183" i="2"/>
  <c r="BE183" i="2"/>
  <c r="AA183" i="2"/>
  <c r="Y183" i="2"/>
  <c r="W183" i="2"/>
  <c r="BK183" i="2"/>
  <c r="N183" i="2"/>
  <c r="BI182" i="2"/>
  <c r="BH182" i="2"/>
  <c r="BG182" i="2"/>
  <c r="BF182" i="2"/>
  <c r="BE182" i="2"/>
  <c r="AA182" i="2"/>
  <c r="Y182" i="2"/>
  <c r="W182" i="2"/>
  <c r="BK182" i="2"/>
  <c r="N182" i="2"/>
  <c r="BI181" i="2"/>
  <c r="BH181" i="2"/>
  <c r="BG181" i="2"/>
  <c r="BF181" i="2"/>
  <c r="BE181" i="2"/>
  <c r="AA181" i="2"/>
  <c r="Y181" i="2"/>
  <c r="W181" i="2"/>
  <c r="BK181" i="2"/>
  <c r="N181" i="2"/>
  <c r="BI180" i="2"/>
  <c r="BH180" i="2"/>
  <c r="BG180" i="2"/>
  <c r="BF180" i="2"/>
  <c r="BE180" i="2"/>
  <c r="AA180" i="2"/>
  <c r="Y180" i="2"/>
  <c r="W180" i="2"/>
  <c r="BK180" i="2"/>
  <c r="N180" i="2"/>
  <c r="BI179" i="2"/>
  <c r="BH179" i="2"/>
  <c r="BG179" i="2"/>
  <c r="BF179" i="2"/>
  <c r="BE179" i="2"/>
  <c r="AA179" i="2"/>
  <c r="Y179" i="2"/>
  <c r="W179" i="2"/>
  <c r="BK179" i="2"/>
  <c r="N179" i="2"/>
  <c r="BI178" i="2"/>
  <c r="BH178" i="2"/>
  <c r="BG178" i="2"/>
  <c r="BF178" i="2"/>
  <c r="BE178" i="2"/>
  <c r="AA178" i="2"/>
  <c r="Y178" i="2"/>
  <c r="W178" i="2"/>
  <c r="BK178" i="2"/>
  <c r="N178" i="2"/>
  <c r="BI177" i="2"/>
  <c r="BH177" i="2"/>
  <c r="BG177" i="2"/>
  <c r="BF177" i="2"/>
  <c r="BE177" i="2"/>
  <c r="AA177" i="2"/>
  <c r="Y177" i="2"/>
  <c r="W177" i="2"/>
  <c r="BK177" i="2"/>
  <c r="N177" i="2"/>
  <c r="BI176" i="2"/>
  <c r="BH176" i="2"/>
  <c r="BG176" i="2"/>
  <c r="BF176" i="2"/>
  <c r="BE176" i="2"/>
  <c r="AA176" i="2"/>
  <c r="Y176" i="2"/>
  <c r="W176" i="2"/>
  <c r="BK176" i="2"/>
  <c r="N176" i="2"/>
  <c r="BI175" i="2"/>
  <c r="BH175" i="2"/>
  <c r="BG175" i="2"/>
  <c r="BF175" i="2"/>
  <c r="BE175" i="2"/>
  <c r="AA175" i="2"/>
  <c r="AA174" i="2" s="1"/>
  <c r="Y175" i="2"/>
  <c r="Y174" i="2" s="1"/>
  <c r="W175" i="2"/>
  <c r="W174" i="2" s="1"/>
  <c r="BK175" i="2"/>
  <c r="N175" i="2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Y169" i="2" s="1"/>
  <c r="W170" i="2"/>
  <c r="BK170" i="2"/>
  <c r="N170" i="2"/>
  <c r="BE170" i="2" s="1"/>
  <c r="BI168" i="2"/>
  <c r="BH168" i="2"/>
  <c r="BG168" i="2"/>
  <c r="BF168" i="2"/>
  <c r="BE168" i="2"/>
  <c r="AA168" i="2"/>
  <c r="Y168" i="2"/>
  <c r="W168" i="2"/>
  <c r="BK168" i="2"/>
  <c r="N168" i="2"/>
  <c r="BI167" i="2"/>
  <c r="BH167" i="2"/>
  <c r="BG167" i="2"/>
  <c r="BF167" i="2"/>
  <c r="BE167" i="2"/>
  <c r="AA167" i="2"/>
  <c r="Y167" i="2"/>
  <c r="W167" i="2"/>
  <c r="BK167" i="2"/>
  <c r="N167" i="2"/>
  <c r="BI166" i="2"/>
  <c r="BH166" i="2"/>
  <c r="BG166" i="2"/>
  <c r="BF166" i="2"/>
  <c r="BE166" i="2"/>
  <c r="AA166" i="2"/>
  <c r="Y166" i="2"/>
  <c r="W166" i="2"/>
  <c r="BK166" i="2"/>
  <c r="N166" i="2"/>
  <c r="BI165" i="2"/>
  <c r="BH165" i="2"/>
  <c r="BG165" i="2"/>
  <c r="BF165" i="2"/>
  <c r="BE165" i="2"/>
  <c r="AA165" i="2"/>
  <c r="Y165" i="2"/>
  <c r="W165" i="2"/>
  <c r="BK165" i="2"/>
  <c r="N165" i="2"/>
  <c r="BI164" i="2"/>
  <c r="BH164" i="2"/>
  <c r="BG164" i="2"/>
  <c r="BF164" i="2"/>
  <c r="BE164" i="2"/>
  <c r="AA164" i="2"/>
  <c r="Y164" i="2"/>
  <c r="W164" i="2"/>
  <c r="BK164" i="2"/>
  <c r="N164" i="2"/>
  <c r="BI163" i="2"/>
  <c r="BH163" i="2"/>
  <c r="BG163" i="2"/>
  <c r="BF163" i="2"/>
  <c r="BE163" i="2"/>
  <c r="AA163" i="2"/>
  <c r="Y163" i="2"/>
  <c r="W163" i="2"/>
  <c r="BK163" i="2"/>
  <c r="N163" i="2"/>
  <c r="BI162" i="2"/>
  <c r="BH162" i="2"/>
  <c r="BG162" i="2"/>
  <c r="BF162" i="2"/>
  <c r="BE162" i="2"/>
  <c r="AA162" i="2"/>
  <c r="Y162" i="2"/>
  <c r="W162" i="2"/>
  <c r="BK162" i="2"/>
  <c r="N162" i="2"/>
  <c r="BI161" i="2"/>
  <c r="BH161" i="2"/>
  <c r="BG161" i="2"/>
  <c r="BF161" i="2"/>
  <c r="BE161" i="2"/>
  <c r="AA161" i="2"/>
  <c r="Y161" i="2"/>
  <c r="W161" i="2"/>
  <c r="BK161" i="2"/>
  <c r="N161" i="2"/>
  <c r="BI160" i="2"/>
  <c r="BH160" i="2"/>
  <c r="BG160" i="2"/>
  <c r="BF160" i="2"/>
  <c r="BE160" i="2"/>
  <c r="AA160" i="2"/>
  <c r="Y160" i="2"/>
  <c r="W160" i="2"/>
  <c r="BK160" i="2"/>
  <c r="N160" i="2"/>
  <c r="BI159" i="2"/>
  <c r="BH159" i="2"/>
  <c r="BG159" i="2"/>
  <c r="BF159" i="2"/>
  <c r="BE159" i="2"/>
  <c r="AA159" i="2"/>
  <c r="Y159" i="2"/>
  <c r="W159" i="2"/>
  <c r="BK159" i="2"/>
  <c r="N159" i="2"/>
  <c r="BI158" i="2"/>
  <c r="BH158" i="2"/>
  <c r="BG158" i="2"/>
  <c r="BF158" i="2"/>
  <c r="BE158" i="2"/>
  <c r="AA158" i="2"/>
  <c r="AA157" i="2" s="1"/>
  <c r="Y158" i="2"/>
  <c r="W158" i="2"/>
  <c r="W157" i="2" s="1"/>
  <c r="BK158" i="2"/>
  <c r="BK157" i="2" s="1"/>
  <c r="N157" i="2" s="1"/>
  <c r="N93" i="2" s="1"/>
  <c r="N158" i="2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AA149" i="2" s="1"/>
  <c r="Y150" i="2"/>
  <c r="W150" i="2"/>
  <c r="BK150" i="2"/>
  <c r="N150" i="2"/>
  <c r="BE150" i="2" s="1"/>
  <c r="BI148" i="2"/>
  <c r="BH148" i="2"/>
  <c r="BG148" i="2"/>
  <c r="BF148" i="2"/>
  <c r="AA148" i="2"/>
  <c r="AA147" i="2" s="1"/>
  <c r="Y148" i="2"/>
  <c r="Y147" i="2" s="1"/>
  <c r="W148" i="2"/>
  <c r="W147" i="2" s="1"/>
  <c r="BK148" i="2"/>
  <c r="BK147" i="2" s="1"/>
  <c r="N147" i="2" s="1"/>
  <c r="N91" i="2" s="1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BE135" i="2"/>
  <c r="AA135" i="2"/>
  <c r="Y135" i="2"/>
  <c r="W135" i="2"/>
  <c r="BK135" i="2"/>
  <c r="N135" i="2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F132" i="2"/>
  <c r="BE132" i="2"/>
  <c r="AA132" i="2"/>
  <c r="Y132" i="2"/>
  <c r="W132" i="2"/>
  <c r="BK132" i="2"/>
  <c r="N132" i="2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F129" i="2"/>
  <c r="BE129" i="2"/>
  <c r="AA129" i="2"/>
  <c r="Y129" i="2"/>
  <c r="W129" i="2"/>
  <c r="BK129" i="2"/>
  <c r="N129" i="2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F127" i="2"/>
  <c r="BE127" i="2"/>
  <c r="AA127" i="2"/>
  <c r="Y127" i="2"/>
  <c r="W127" i="2"/>
  <c r="BK127" i="2"/>
  <c r="N127" i="2"/>
  <c r="BI126" i="2"/>
  <c r="BH126" i="2"/>
  <c r="BG126" i="2"/>
  <c r="BF126" i="2"/>
  <c r="BE126" i="2"/>
  <c r="AA126" i="2"/>
  <c r="Y126" i="2"/>
  <c r="W126" i="2"/>
  <c r="BK126" i="2"/>
  <c r="BK125" i="2" s="1"/>
  <c r="N126" i="2"/>
  <c r="M119" i="2"/>
  <c r="F119" i="2"/>
  <c r="F117" i="2"/>
  <c r="F11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H34" i="2" s="1"/>
  <c r="BB88" i="1" s="1"/>
  <c r="BB87" i="1" s="1"/>
  <c r="BF99" i="2"/>
  <c r="M83" i="2"/>
  <c r="F83" i="2"/>
  <c r="F81" i="2"/>
  <c r="F79" i="2"/>
  <c r="O21" i="2"/>
  <c r="E21" i="2"/>
  <c r="M120" i="2" s="1"/>
  <c r="O20" i="2"/>
  <c r="O15" i="2"/>
  <c r="E15" i="2"/>
  <c r="F120" i="2" s="1"/>
  <c r="O14" i="2"/>
  <c r="O9" i="2"/>
  <c r="M117" i="2" s="1"/>
  <c r="F6" i="2"/>
  <c r="F114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H33" i="2" l="1"/>
  <c r="BA88" i="1" s="1"/>
  <c r="BA87" i="1" s="1"/>
  <c r="AA125" i="2"/>
  <c r="Y149" i="2"/>
  <c r="W169" i="2"/>
  <c r="H35" i="2"/>
  <c r="BC88" i="1" s="1"/>
  <c r="BC87" i="1" s="1"/>
  <c r="AY87" i="1" s="1"/>
  <c r="W125" i="2"/>
  <c r="BK149" i="2"/>
  <c r="N149" i="2" s="1"/>
  <c r="N92" i="2" s="1"/>
  <c r="AA169" i="2"/>
  <c r="M84" i="2"/>
  <c r="H36" i="2"/>
  <c r="BD88" i="1" s="1"/>
  <c r="BD87" i="1" s="1"/>
  <c r="W35" i="1" s="1"/>
  <c r="Y125" i="2"/>
  <c r="W149" i="2"/>
  <c r="Y157" i="2"/>
  <c r="BK169" i="2"/>
  <c r="N169" i="2" s="1"/>
  <c r="N94" i="2" s="1"/>
  <c r="BK174" i="2"/>
  <c r="N174" i="2" s="1"/>
  <c r="N95" i="2" s="1"/>
  <c r="W33" i="1"/>
  <c r="AX87" i="1"/>
  <c r="N125" i="2"/>
  <c r="N90" i="2" s="1"/>
  <c r="AW87" i="1"/>
  <c r="AK32" i="1" s="1"/>
  <c r="W32" i="1"/>
  <c r="W34" i="1"/>
  <c r="M81" i="2"/>
  <c r="M33" i="2"/>
  <c r="AW88" i="1" s="1"/>
  <c r="F78" i="2"/>
  <c r="F84" i="2"/>
  <c r="BK124" i="2" l="1"/>
  <c r="BK123" i="2" s="1"/>
  <c r="N123" i="2" s="1"/>
  <c r="N88" i="2" s="1"/>
  <c r="Y124" i="2"/>
  <c r="Y123" i="2" s="1"/>
  <c r="W124" i="2"/>
  <c r="W123" i="2" s="1"/>
  <c r="AU88" i="1" s="1"/>
  <c r="AU87" i="1" s="1"/>
  <c r="AA124" i="2"/>
  <c r="AA123" i="2" s="1"/>
  <c r="N124" i="2"/>
  <c r="N89" i="2" s="1"/>
  <c r="N104" i="2" l="1"/>
  <c r="BE104" i="2" s="1"/>
  <c r="N103" i="2"/>
  <c r="BE103" i="2" s="1"/>
  <c r="N102" i="2"/>
  <c r="BE102" i="2" s="1"/>
  <c r="N101" i="2"/>
  <c r="BE101" i="2" s="1"/>
  <c r="N100" i="2"/>
  <c r="BE100" i="2" s="1"/>
  <c r="N99" i="2"/>
  <c r="M27" i="2"/>
  <c r="N98" i="2" l="1"/>
  <c r="BE99" i="2"/>
  <c r="H32" i="2" l="1"/>
  <c r="AZ88" i="1" s="1"/>
  <c r="AZ87" i="1" s="1"/>
  <c r="M32" i="2"/>
  <c r="AV88" i="1" s="1"/>
  <c r="AT88" i="1" s="1"/>
  <c r="M28" i="2"/>
  <c r="L106" i="2"/>
  <c r="AV87" i="1" l="1"/>
  <c r="AS88" i="1"/>
  <c r="AS87" i="1" s="1"/>
  <c r="M30" i="2"/>
  <c r="AG88" i="1" l="1"/>
  <c r="L38" i="2"/>
  <c r="AT87" i="1"/>
  <c r="AG87" i="1" l="1"/>
  <c r="AN88" i="1"/>
  <c r="AG91" i="1" l="1"/>
  <c r="AN87" i="1"/>
  <c r="AG92" i="1"/>
  <c r="AK26" i="1"/>
  <c r="AG94" i="1"/>
  <c r="AG93" i="1"/>
  <c r="CD92" i="1" l="1"/>
  <c r="AV92" i="1"/>
  <c r="BY92" i="1" s="1"/>
  <c r="AV91" i="1"/>
  <c r="BY91" i="1" s="1"/>
  <c r="CD91" i="1"/>
  <c r="AG90" i="1"/>
  <c r="AN91" i="1"/>
  <c r="CD93" i="1"/>
  <c r="AN93" i="1"/>
  <c r="AV93" i="1"/>
  <c r="BY93" i="1" s="1"/>
  <c r="CD94" i="1"/>
  <c r="AV94" i="1"/>
  <c r="BY94" i="1" s="1"/>
  <c r="W31" i="1" l="1"/>
  <c r="AK27" i="1"/>
  <c r="AK29" i="1" s="1"/>
  <c r="AK37" i="1" s="1"/>
  <c r="AG96" i="1"/>
  <c r="AN94" i="1"/>
  <c r="AK31" i="1"/>
  <c r="AN92" i="1"/>
  <c r="AN90" i="1" s="1"/>
  <c r="AN96" i="1" s="1"/>
</calcChain>
</file>

<file path=xl/sharedStrings.xml><?xml version="1.0" encoding="utf-8"?>
<sst xmlns="http://schemas.openxmlformats.org/spreadsheetml/2006/main" count="1139" uniqueCount="381">
  <si>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</si>
  <si>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</si>
  <si>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</si>
  <si>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</si>
  <si>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</si>
  <si>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</si>
  <si>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</si>
  <si>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</si>
  <si>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</si>
  <si>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</si>
  <si>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</si>
  <si>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</si>
  <si>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</si>
  <si>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</si>
  <si>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</si>
  <si>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20160341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</si>
  <si>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</si>
  <si>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</si>
  <si>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Tenisové kurty Rudník</t>
  </si>
  <si>
    <t>0,1</t>
  </si>
  <si>
    <t>JKSO:</t>
  </si>
  <si>
    <t>CC-CZ:</t>
  </si>
  <si>
    <t>1</t>
  </si>
  <si>
    <t>Místo:</t>
  </si>
  <si>
    <t xml:space="preserve">Rudník </t>
  </si>
  <si>
    <t>Datum:</t>
  </si>
  <si>
    <t>13.12.2016</t>
  </si>
  <si>
    <t>10</t>
  </si>
  <si>
    <t>100</t>
  </si>
  <si>
    <t>Objednatel:</t>
  </si>
  <si>
    <t>IČ:</t>
  </si>
  <si>
    <t>Obec Rudník</t>
  </si>
  <si>
    <t>DIČ:</t>
  </si>
  <si>
    <t>Zhotovitel:</t>
  </si>
  <si>
    <t>Vyplň údaj</t>
  </si>
  <si>
    <t>Projektant:</t>
  </si>
  <si>
    <t>65141822</t>
  </si>
  <si>
    <t>A177 s.r.o.</t>
  </si>
  <si>
    <t>CZ65141822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</si>
  <si>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</si>
  <si>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</si>
  <si>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</si>
  <si>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</si>
  <si>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</si>
  <si>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</si>
  <si>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</si>
  <si>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</si>
  <si>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</si>
  <si>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</si>
  <si>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</si>
  <si>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</si>
  <si>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</si>
  <si>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</si>
  <si>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</si>
  <si>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</si>
  <si>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</si>
  <si>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</si>
  <si>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</si>
  <si>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</si>
  <si>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</si>
  <si>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</si>
  <si>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</si>
  <si>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</si>
  <si>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</si>
  <si>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</si>
  <si>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</si>
  <si>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</si>
  <si>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</si>
  <si>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</si>
  <si>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</si>
  <si>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</si>
  <si>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</si>
  <si>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</si>
  <si>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</si>
  <si>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</si>
  <si>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</si>
  <si>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</si>
  <si>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</si>
  <si>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</si>
  <si>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</si>
  <si>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</si>
  <si>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</si>
  <si>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</si>
  <si>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</si>
  <si>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</si>
  <si>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{bddffb85-031b-4ee7-998e-d1bf980a954b}</t>
  </si>
  <si>
    <t>{00000000-0000-0000-0000-000000000000}</t>
  </si>
  <si>
    <t>02</t>
  </si>
  <si>
    <t>Rozpočet</t>
  </si>
  <si>
    <t>{fe62dd4c-b7e5-4a99-9905-f3e23111a0c7}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</si>
  <si>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</si>
  <si>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</si>
  <si>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</si>
  <si>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</si>
  <si>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</si>
  <si>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</si>
  <si>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</si>
  <si>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</si>
  <si>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</si>
  <si>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</si>
  <si>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</si>
  <si>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</si>
  <si>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</si>
  <si>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02 - Rozpočet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</si>
  <si>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</si>
  <si>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</si>
  <si>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</si>
  <si>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</si>
  <si>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</si>
  <si>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</si>
  <si>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</si>
  <si>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</si>
  <si>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</si>
  <si>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</si>
  <si>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</si>
  <si>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</si>
  <si>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</si>
  <si>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</si>
  <si>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</si>
  <si>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</si>
  <si>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</si>
  <si>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</si>
  <si>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</si>
  <si>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</si>
  <si>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</si>
  <si>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</si>
  <si>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</si>
  <si>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</si>
  <si>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</si>
  <si>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</si>
  <si>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</si>
  <si>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</si>
  <si>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</si>
  <si>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</si>
  <si>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</si>
  <si>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</si>
  <si>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</si>
  <si>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</si>
  <si>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</si>
  <si>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</si>
  <si>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</si>
  <si>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</si>
  <si>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</si>
  <si>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</si>
  <si>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</si>
  <si>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</si>
  <si>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</si>
  <si>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-950709957</t>
  </si>
  <si>
    <t>131201101</t>
  </si>
  <si>
    <t>Hloubení jam nezapažených v hornině tř. 3 objemu do 1000 m3 - vsakovací jáma</t>
  </si>
  <si>
    <t>1123192776</t>
  </si>
  <si>
    <t>3</t>
  </si>
  <si>
    <t>131201102</t>
  </si>
  <si>
    <t>Hloubení jam nezapažených v hornině tř. 3 objemu do 1000 m3</t>
  </si>
  <si>
    <t>-1134723077</t>
  </si>
  <si>
    <t>131201109</t>
  </si>
  <si>
    <t>Příplatek za lepivost u hloubení jam nezapažených v hornině tř. 3</t>
  </si>
  <si>
    <t>-1160832325</t>
  </si>
  <si>
    <t>5</t>
  </si>
  <si>
    <t>132201101</t>
  </si>
  <si>
    <t>Hloubení rýh š do 600 mm v hornině tř. 3 objemu do 100 m3</t>
  </si>
  <si>
    <t>1054426871</t>
  </si>
  <si>
    <t>6</t>
  </si>
  <si>
    <t>132201109</t>
  </si>
  <si>
    <t>Příplatek za lepivost k hloubení rýh š do 600 mm v hornině tř. 3</t>
  </si>
  <si>
    <t>347946800</t>
  </si>
  <si>
    <t>7</t>
  </si>
  <si>
    <t>133201101</t>
  </si>
  <si>
    <t>Hloubení šachet v hornině tř. 3 objemu do 100 m3</t>
  </si>
  <si>
    <t>1691246714</t>
  </si>
  <si>
    <t>8</t>
  </si>
  <si>
    <t>133201109</t>
  </si>
  <si>
    <t>Příplatek za lepivost u hloubení šachet v hornině tř. 3</t>
  </si>
  <si>
    <t>1366919401</t>
  </si>
  <si>
    <t>9</t>
  </si>
  <si>
    <t>133202011</t>
  </si>
  <si>
    <t>Hloubení šachet ručním nebo pneum nářadím v soudržných horninách tř. 3, plocha výkopu do 4 m2 - sloupky</t>
  </si>
  <si>
    <t>51180694</t>
  </si>
  <si>
    <t>133202019</t>
  </si>
  <si>
    <t>Příplatek za lepivost u hloubení šachet ručním nebo pneum nářadím v horninách tř. 3</t>
  </si>
  <si>
    <t>-17390771</t>
  </si>
  <si>
    <t>12</t>
  </si>
  <si>
    <t>162401102</t>
  </si>
  <si>
    <t>Vodorovné přemístění do 2000 m výkopku/sypaniny z horniny tř. 1 až 4</t>
  </si>
  <si>
    <t>-435401550</t>
  </si>
  <si>
    <t>13</t>
  </si>
  <si>
    <t>162701105</t>
  </si>
  <si>
    <t>Vodorovné přemístění do 10000 m výkopku/sypaniny z horniny tř. 1 až 4</t>
  </si>
  <si>
    <t>2014824393</t>
  </si>
  <si>
    <t>14</t>
  </si>
  <si>
    <t>162701109</t>
  </si>
  <si>
    <t>Příplatek k vodorovnému přemístění výkopku/sypaniny z horniny tř. 1 až 4 ZKD 1000 m přes 10000 m</t>
  </si>
  <si>
    <t>-1730388945</t>
  </si>
  <si>
    <t>16</t>
  </si>
  <si>
    <t>171151101R</t>
  </si>
  <si>
    <t>Hutnění pláně 25 MPa</t>
  </si>
  <si>
    <t>m2</t>
  </si>
  <si>
    <t>-75503579</t>
  </si>
  <si>
    <t>17</t>
  </si>
  <si>
    <t>174101101</t>
  </si>
  <si>
    <t>Zásyp jam, šachet rýh nebo kolem objektů sypaninou se zhutněním - zemina</t>
  </si>
  <si>
    <t>-1280349564</t>
  </si>
  <si>
    <t>18</t>
  </si>
  <si>
    <t>174101101R</t>
  </si>
  <si>
    <t>Zásyp jam, šachet rýh nebo kolem objektů sypaninou se zhutněním - štěrk jáma</t>
  </si>
  <si>
    <t>657377095</t>
  </si>
  <si>
    <t>19</t>
  </si>
  <si>
    <t>175151101</t>
  </si>
  <si>
    <t>Obsypání potrubí strojně sypaninou bez prohození, uloženou do 3 m - štěrk</t>
  </si>
  <si>
    <t>1825677141</t>
  </si>
  <si>
    <t>20</t>
  </si>
  <si>
    <t>M</t>
  </si>
  <si>
    <t>583336740R</t>
  </si>
  <si>
    <t>kamenivo štěrk</t>
  </si>
  <si>
    <t>t</t>
  </si>
  <si>
    <t>170834133</t>
  </si>
  <si>
    <t>181301111</t>
  </si>
  <si>
    <t>Rozprostření ornice tl vrstvy do 100 mm pl přes 500 m2 v rovině nebo ve svahu do 1:5</t>
  </si>
  <si>
    <t>-1575060506</t>
  </si>
  <si>
    <t>22</t>
  </si>
  <si>
    <t>181411121</t>
  </si>
  <si>
    <t>Založení lučního trávníku výsevem plochy do 1000 m2 v rovině a ve svahu do 1:5</t>
  </si>
  <si>
    <t>555463146</t>
  </si>
  <si>
    <t>23</t>
  </si>
  <si>
    <t>005724100</t>
  </si>
  <si>
    <t>osivo směs travní parková</t>
  </si>
  <si>
    <t>kg</t>
  </si>
  <si>
    <t>-1752723572</t>
  </si>
  <si>
    <t>24</t>
  </si>
  <si>
    <t>212752212</t>
  </si>
  <si>
    <t>Trativod z drenážních trubek plastových flexibilních D do 100 mm včetně lože otevřený výkop</t>
  </si>
  <si>
    <t>m</t>
  </si>
  <si>
    <t>-928482862</t>
  </si>
  <si>
    <t>25</t>
  </si>
  <si>
    <t>338171123R</t>
  </si>
  <si>
    <t>Osazování sloupků a vzpěr plotových ocelových v 4 m se zabetonováním betonem C 25/30</t>
  </si>
  <si>
    <t>kus</t>
  </si>
  <si>
    <t>-725959263</t>
  </si>
  <si>
    <t>26</t>
  </si>
  <si>
    <t>553422650</t>
  </si>
  <si>
    <t>sloupek plotový TR 76/3 4,5 m vč. spodní L kotvy, pozink, nátěr, víčka</t>
  </si>
  <si>
    <t>1877977889</t>
  </si>
  <si>
    <t>27</t>
  </si>
  <si>
    <t>553422650R</t>
  </si>
  <si>
    <t>plotová vzpěra</t>
  </si>
  <si>
    <t>888592853</t>
  </si>
  <si>
    <t>28</t>
  </si>
  <si>
    <t>348101230</t>
  </si>
  <si>
    <t>Osazení vrat a vrátek k oplocení na ocelové sloupky do 6 m2</t>
  </si>
  <si>
    <t>1368045181</t>
  </si>
  <si>
    <t>29</t>
  </si>
  <si>
    <t>553423410</t>
  </si>
  <si>
    <t>brána kovová pozink, nátěr, kování</t>
  </si>
  <si>
    <t>-679491141</t>
  </si>
  <si>
    <t>30</t>
  </si>
  <si>
    <t>348401140</t>
  </si>
  <si>
    <t>Osazení oplocení ze strojového pletiva s napínacími dráty výšky do 4,0 m do 15° sklonu svahu</t>
  </si>
  <si>
    <t>1125790416</t>
  </si>
  <si>
    <t>31</t>
  </si>
  <si>
    <t>31327510R</t>
  </si>
  <si>
    <t>pletivo PVC 400 cm</t>
  </si>
  <si>
    <t>956718288</t>
  </si>
  <si>
    <t>32</t>
  </si>
  <si>
    <t>564201000R</t>
  </si>
  <si>
    <t>Patentní vrstva 60 mm</t>
  </si>
  <si>
    <t>2083262612</t>
  </si>
  <si>
    <t>33</t>
  </si>
  <si>
    <t>564231111</t>
  </si>
  <si>
    <t>Podklad nebo podsyp ze štěrkopísku ŠP tl 100 mm</t>
  </si>
  <si>
    <t>1052612227</t>
  </si>
  <si>
    <t>34</t>
  </si>
  <si>
    <t>564451123</t>
  </si>
  <si>
    <t>Podklad nebo podsyp ze škváry tl 170 mm</t>
  </si>
  <si>
    <t>-850079316</t>
  </si>
  <si>
    <t>35</t>
  </si>
  <si>
    <t>564761111</t>
  </si>
  <si>
    <t>Podklad z kameniva hrubého drceného vel. 32-63 mm tl 200 mm</t>
  </si>
  <si>
    <t>305472115</t>
  </si>
  <si>
    <t>36</t>
  </si>
  <si>
    <t>564801111</t>
  </si>
  <si>
    <t>Podklad ze štěrkodrtě ŠD tl 30 mm</t>
  </si>
  <si>
    <t>1214126564</t>
  </si>
  <si>
    <t>37</t>
  </si>
  <si>
    <t>564831111R</t>
  </si>
  <si>
    <t>Podklad z kameniva drceného 8-16 tl 100 mm</t>
  </si>
  <si>
    <t>-738653378</t>
  </si>
  <si>
    <t>38</t>
  </si>
  <si>
    <t>564831111R1</t>
  </si>
  <si>
    <t>Podklad z kameniva drceného 16-32 tl 200 mm</t>
  </si>
  <si>
    <t>-1572444902</t>
  </si>
  <si>
    <t>39</t>
  </si>
  <si>
    <t>579291111R</t>
  </si>
  <si>
    <t>M+D umělých lajn</t>
  </si>
  <si>
    <t>kpl</t>
  </si>
  <si>
    <t>-2036253307</t>
  </si>
  <si>
    <t>40</t>
  </si>
  <si>
    <t>589116113</t>
  </si>
  <si>
    <t>Kryt ploch pro tělovýchovu jedno a dvouvrstvý antukový tl do 20 mm - tl. 12 mm</t>
  </si>
  <si>
    <t>2062461702</t>
  </si>
  <si>
    <t>41</t>
  </si>
  <si>
    <t>596211111</t>
  </si>
  <si>
    <t>Kladení zámkové dlažby komunikací pro pěší tl 60 mm skupiny A pl do 100 m2</t>
  </si>
  <si>
    <t>-1956770218</t>
  </si>
  <si>
    <t>42</t>
  </si>
  <si>
    <t>592450380</t>
  </si>
  <si>
    <t>dlažba zámková H-PROFIL HBB 20x16,5x6 cm přírodní</t>
  </si>
  <si>
    <t>-351297161</t>
  </si>
  <si>
    <t>43</t>
  </si>
  <si>
    <t>895170202</t>
  </si>
  <si>
    <t>Drenážní šachta z PP šachtové dno  DN 400 usazovací prostor 70 l</t>
  </si>
  <si>
    <t>-1751641140</t>
  </si>
  <si>
    <t>44</t>
  </si>
  <si>
    <t>895170304R</t>
  </si>
  <si>
    <t>Drenážní šachta z PP DN 400 šachtové prodloužení s drážkou světlé hloubky do 1600 mm</t>
  </si>
  <si>
    <t>-436584182</t>
  </si>
  <si>
    <t>45</t>
  </si>
  <si>
    <t>895170331</t>
  </si>
  <si>
    <t>Drenážní šachta z PP DN 400 nástavec teleskopický pro zatížení 12,5 t vč. poklopu</t>
  </si>
  <si>
    <t>2001303023</t>
  </si>
  <si>
    <t>46</t>
  </si>
  <si>
    <t>895170431</t>
  </si>
  <si>
    <t>Příplatek k rourám drenážní šachty z PP DN 400 za uříznutí šachtové roury</t>
  </si>
  <si>
    <t>-1330402791</t>
  </si>
  <si>
    <t>47</t>
  </si>
  <si>
    <t>914111111R</t>
  </si>
  <si>
    <t>M+D tenisových sloupků</t>
  </si>
  <si>
    <t>pár</t>
  </si>
  <si>
    <t>1600883338</t>
  </si>
  <si>
    <t>48</t>
  </si>
  <si>
    <t>916331112</t>
  </si>
  <si>
    <t>Osazení zahradního obrubníku betonového do lože z betonu s boční opěrou</t>
  </si>
  <si>
    <t>-1228153652</t>
  </si>
  <si>
    <t>49</t>
  </si>
  <si>
    <t>592172110</t>
  </si>
  <si>
    <t>obrubník betonový zahradní 100/5/25 šedý 100 x 5 x 25 cm</t>
  </si>
  <si>
    <t>-1609683305</t>
  </si>
  <si>
    <t>50</t>
  </si>
  <si>
    <t>919726122</t>
  </si>
  <si>
    <t>Geotextilie pro ochranu, separaci a filtraci netkaná</t>
  </si>
  <si>
    <t>1172260198</t>
  </si>
  <si>
    <t>51</t>
  </si>
  <si>
    <t>99901</t>
  </si>
  <si>
    <t>Tenisová síť včetně středové pásky</t>
  </si>
  <si>
    <t>1595512664</t>
  </si>
  <si>
    <t>52</t>
  </si>
  <si>
    <t>99902</t>
  </si>
  <si>
    <t>Tyčky pro dvouhru</t>
  </si>
  <si>
    <t>1933243519</t>
  </si>
  <si>
    <t>53</t>
  </si>
  <si>
    <t>99903</t>
  </si>
  <si>
    <t>Dřevěné hrablo</t>
  </si>
  <si>
    <t>-790747577</t>
  </si>
  <si>
    <t>54</t>
  </si>
  <si>
    <t>99904</t>
  </si>
  <si>
    <t>Síťovačka</t>
  </si>
  <si>
    <t>779732847</t>
  </si>
  <si>
    <t>55</t>
  </si>
  <si>
    <t>99905</t>
  </si>
  <si>
    <t>Kurtové koště</t>
  </si>
  <si>
    <t>1170644169</t>
  </si>
  <si>
    <t>56</t>
  </si>
  <si>
    <t>99906</t>
  </si>
  <si>
    <t>Kartáč na lajny</t>
  </si>
  <si>
    <t>-628446137</t>
  </si>
  <si>
    <t>57</t>
  </si>
  <si>
    <t>99907</t>
  </si>
  <si>
    <t>Ruční válec</t>
  </si>
  <si>
    <t>-271503231</t>
  </si>
  <si>
    <t>58</t>
  </si>
  <si>
    <t>998225111</t>
  </si>
  <si>
    <t>Přesun hmot pro pozemní komunikace s krytem z kamene, monolitickým betonovým nebo živičným</t>
  </si>
  <si>
    <t>-997520832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</si>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</sst>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33" fillId="0" borderId="0" xfId="1" applyFont="1" applyAlignment="1" applyProtection="1">
      <alignment horizontal="center" vertical="center"/>
    </xf>
    <xf numFmtId="0" fontId="36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4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6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136D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0CB3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136DC.tmp" descr="C:\KrosData\System\Temp\rad136DC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CB33.tmp" descr="C:\KrosData\System\Temp\rad0CB3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3" t="s">
        <v>374</v>
      </c>
      <c r="L1" s="163"/>
      <c r="M1" s="163"/>
      <c r="N1" s="163"/>
      <c r="O1" s="163"/>
      <c r="P1" s="163"/>
      <c r="Q1" s="163"/>
      <c r="R1" s="163"/>
      <c r="S1" s="163"/>
      <c r="T1" s="165"/>
      <c r="U1" s="165"/>
      <c r="V1" s="165"/>
      <c r="W1" s="163" t="s">
        <v>375</v>
      </c>
      <c r="X1" s="163"/>
      <c r="Y1" s="163"/>
      <c r="Z1" s="163"/>
      <c r="AA1" s="163"/>
      <c r="AB1" s="163"/>
      <c r="AC1" s="163"/>
      <c r="AD1" s="163"/>
      <c r="AE1" s="163"/>
      <c r="AF1" s="163"/>
      <c r="AG1" s="165"/>
      <c r="AH1" s="16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98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171" t="s">
        <v>6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6.950000000000003" customHeight="1" x14ac:dyDescent="0.3">
      <c r="B4" s="17"/>
      <c r="C4" s="184" t="s">
        <v>10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"/>
      <c r="AS4" s="20" t="s">
        <v>11</v>
      </c>
      <c r="BE4" s="21" t="s">
        <v>12</v>
      </c>
      <c r="BS4" s="13" t="s">
        <v>13</v>
      </c>
    </row>
    <row r="5" spans="1:73" ht="14.45" customHeight="1" x14ac:dyDescent="0.3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03" t="s">
        <v>15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8"/>
      <c r="AQ5" s="19"/>
      <c r="BE5" s="200" t="s">
        <v>16</v>
      </c>
      <c r="BS5" s="13" t="s">
        <v>7</v>
      </c>
    </row>
    <row r="6" spans="1:73" ht="36.950000000000003" customHeight="1" x14ac:dyDescent="0.3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04" t="s">
        <v>18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8"/>
      <c r="AQ6" s="19"/>
      <c r="BE6" s="172"/>
      <c r="BS6" s="13" t="s">
        <v>19</v>
      </c>
    </row>
    <row r="7" spans="1:73" ht="14.45" customHeight="1" x14ac:dyDescent="0.3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72"/>
      <c r="BS7" s="13" t="s">
        <v>22</v>
      </c>
    </row>
    <row r="8" spans="1:73" ht="14.45" customHeight="1" x14ac:dyDescent="0.3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72"/>
      <c r="BS8" s="13" t="s">
        <v>27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2"/>
      <c r="BS9" s="13" t="s">
        <v>28</v>
      </c>
    </row>
    <row r="10" spans="1:73" ht="14.45" customHeight="1" x14ac:dyDescent="0.3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</v>
      </c>
      <c r="AO10" s="18"/>
      <c r="AP10" s="18"/>
      <c r="AQ10" s="19"/>
      <c r="BE10" s="172"/>
      <c r="BS10" s="13" t="s">
        <v>19</v>
      </c>
    </row>
    <row r="11" spans="1:73" ht="18.399999999999999" customHeight="1" x14ac:dyDescent="0.3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3</v>
      </c>
      <c r="AO11" s="18"/>
      <c r="AP11" s="18"/>
      <c r="AQ11" s="19"/>
      <c r="BE11" s="172"/>
      <c r="BS11" s="13" t="s">
        <v>19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2"/>
      <c r="BS12" s="13" t="s">
        <v>19</v>
      </c>
    </row>
    <row r="13" spans="1:73" ht="14.45" customHeight="1" x14ac:dyDescent="0.3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172"/>
      <c r="BS13" s="13" t="s">
        <v>19</v>
      </c>
    </row>
    <row r="14" spans="1:73" ht="15" x14ac:dyDescent="0.3">
      <c r="B14" s="17"/>
      <c r="C14" s="18"/>
      <c r="D14" s="18"/>
      <c r="E14" s="205" t="s">
        <v>34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72"/>
      <c r="BS14" s="13" t="s">
        <v>19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2"/>
      <c r="BS15" s="13" t="s">
        <v>4</v>
      </c>
    </row>
    <row r="16" spans="1:73" ht="14.45" customHeight="1" x14ac:dyDescent="0.3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36</v>
      </c>
      <c r="AO16" s="18"/>
      <c r="AP16" s="18"/>
      <c r="AQ16" s="19"/>
      <c r="BE16" s="172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38</v>
      </c>
      <c r="AO17" s="18"/>
      <c r="AP17" s="18"/>
      <c r="AQ17" s="19"/>
      <c r="BE17" s="172"/>
      <c r="BS17" s="13" t="s">
        <v>39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2"/>
      <c r="BS18" s="13" t="s">
        <v>7</v>
      </c>
    </row>
    <row r="19" spans="2:71" ht="14.45" customHeight="1" x14ac:dyDescent="0.3">
      <c r="B19" s="17"/>
      <c r="C19" s="18"/>
      <c r="D19" s="25" t="s">
        <v>40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</v>
      </c>
      <c r="AO19" s="18"/>
      <c r="AP19" s="18"/>
      <c r="AQ19" s="19"/>
      <c r="BE19" s="172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41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3</v>
      </c>
      <c r="AO20" s="18"/>
      <c r="AP20" s="18"/>
      <c r="AQ20" s="19"/>
      <c r="BE20" s="172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2"/>
    </row>
    <row r="22" spans="2:71" ht="15" x14ac:dyDescent="0.3">
      <c r="B22" s="17"/>
      <c r="C22" s="18"/>
      <c r="D22" s="25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2"/>
    </row>
    <row r="23" spans="2:71" ht="22.5" customHeight="1" x14ac:dyDescent="0.3">
      <c r="B23" s="17"/>
      <c r="C23" s="18"/>
      <c r="D23" s="18"/>
      <c r="E23" s="206" t="s">
        <v>3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8"/>
      <c r="AP23" s="18"/>
      <c r="AQ23" s="19"/>
      <c r="BE23" s="172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2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2"/>
    </row>
    <row r="26" spans="2:71" ht="14.45" customHeight="1" x14ac:dyDescent="0.3">
      <c r="B26" s="17"/>
      <c r="C26" s="18"/>
      <c r="D26" s="29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07">
        <f>ROUND(AG87,2)</f>
        <v>0</v>
      </c>
      <c r="AL26" s="199"/>
      <c r="AM26" s="199"/>
      <c r="AN26" s="199"/>
      <c r="AO26" s="199"/>
      <c r="AP26" s="18"/>
      <c r="AQ26" s="19"/>
      <c r="BE26" s="172"/>
    </row>
    <row r="27" spans="2:71" ht="14.45" customHeight="1" x14ac:dyDescent="0.3">
      <c r="B27" s="17"/>
      <c r="C27" s="18"/>
      <c r="D27" s="29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07">
        <f>ROUND(AG90,2)</f>
        <v>0</v>
      </c>
      <c r="AL27" s="199"/>
      <c r="AM27" s="199"/>
      <c r="AN27" s="199"/>
      <c r="AO27" s="199"/>
      <c r="AP27" s="18"/>
      <c r="AQ27" s="19"/>
      <c r="BE27" s="17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01"/>
    </row>
    <row r="29" spans="2:71" s="1" customFormat="1" ht="25.9" customHeight="1" x14ac:dyDescent="0.3">
      <c r="B29" s="30"/>
      <c r="C29" s="31"/>
      <c r="D29" s="33" t="s">
        <v>45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08">
        <f>ROUND(AK26+AK27,2)</f>
        <v>0</v>
      </c>
      <c r="AL29" s="209"/>
      <c r="AM29" s="209"/>
      <c r="AN29" s="209"/>
      <c r="AO29" s="209"/>
      <c r="AP29" s="31"/>
      <c r="AQ29" s="32"/>
      <c r="BE29" s="201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01"/>
    </row>
    <row r="31" spans="2:71" s="2" customFormat="1" ht="14.45" customHeight="1" x14ac:dyDescent="0.3">
      <c r="B31" s="35"/>
      <c r="C31" s="36"/>
      <c r="D31" s="37" t="s">
        <v>46</v>
      </c>
      <c r="E31" s="36"/>
      <c r="F31" s="37" t="s">
        <v>47</v>
      </c>
      <c r="G31" s="36"/>
      <c r="H31" s="36"/>
      <c r="I31" s="36"/>
      <c r="J31" s="36"/>
      <c r="K31" s="36"/>
      <c r="L31" s="191">
        <v>0.21</v>
      </c>
      <c r="M31" s="192"/>
      <c r="N31" s="192"/>
      <c r="O31" s="192"/>
      <c r="P31" s="36"/>
      <c r="Q31" s="36"/>
      <c r="R31" s="36"/>
      <c r="S31" s="36"/>
      <c r="T31" s="39" t="s">
        <v>48</v>
      </c>
      <c r="U31" s="36"/>
      <c r="V31" s="36"/>
      <c r="W31" s="193">
        <f>ROUND(AZ87+SUM(CD91:CD95),2)</f>
        <v>0</v>
      </c>
      <c r="X31" s="192"/>
      <c r="Y31" s="192"/>
      <c r="Z31" s="192"/>
      <c r="AA31" s="192"/>
      <c r="AB31" s="192"/>
      <c r="AC31" s="192"/>
      <c r="AD31" s="192"/>
      <c r="AE31" s="192"/>
      <c r="AF31" s="36"/>
      <c r="AG31" s="36"/>
      <c r="AH31" s="36"/>
      <c r="AI31" s="36"/>
      <c r="AJ31" s="36"/>
      <c r="AK31" s="193">
        <f>ROUND(AV87+SUM(BY91:BY95),2)</f>
        <v>0</v>
      </c>
      <c r="AL31" s="192"/>
      <c r="AM31" s="192"/>
      <c r="AN31" s="192"/>
      <c r="AO31" s="192"/>
      <c r="AP31" s="36"/>
      <c r="AQ31" s="40"/>
      <c r="BE31" s="202"/>
    </row>
    <row r="32" spans="2:71" s="2" customFormat="1" ht="14.45" customHeight="1" x14ac:dyDescent="0.3">
      <c r="B32" s="35"/>
      <c r="C32" s="36"/>
      <c r="D32" s="36"/>
      <c r="E32" s="36"/>
      <c r="F32" s="37" t="s">
        <v>49</v>
      </c>
      <c r="G32" s="36"/>
      <c r="H32" s="36"/>
      <c r="I32" s="36"/>
      <c r="J32" s="36"/>
      <c r="K32" s="36"/>
      <c r="L32" s="191">
        <v>0.15</v>
      </c>
      <c r="M32" s="192"/>
      <c r="N32" s="192"/>
      <c r="O32" s="192"/>
      <c r="P32" s="36"/>
      <c r="Q32" s="36"/>
      <c r="R32" s="36"/>
      <c r="S32" s="36"/>
      <c r="T32" s="39" t="s">
        <v>48</v>
      </c>
      <c r="U32" s="36"/>
      <c r="V32" s="36"/>
      <c r="W32" s="193">
        <f>ROUND(BA87+SUM(CE91:CE95),2)</f>
        <v>0</v>
      </c>
      <c r="X32" s="192"/>
      <c r="Y32" s="192"/>
      <c r="Z32" s="192"/>
      <c r="AA32" s="192"/>
      <c r="AB32" s="192"/>
      <c r="AC32" s="192"/>
      <c r="AD32" s="192"/>
      <c r="AE32" s="192"/>
      <c r="AF32" s="36"/>
      <c r="AG32" s="36"/>
      <c r="AH32" s="36"/>
      <c r="AI32" s="36"/>
      <c r="AJ32" s="36"/>
      <c r="AK32" s="193">
        <f>ROUND(AW87+SUM(BZ91:BZ95),2)</f>
        <v>0</v>
      </c>
      <c r="AL32" s="192"/>
      <c r="AM32" s="192"/>
      <c r="AN32" s="192"/>
      <c r="AO32" s="192"/>
      <c r="AP32" s="36"/>
      <c r="AQ32" s="40"/>
      <c r="BE32" s="202"/>
    </row>
    <row r="33" spans="2:57" s="2" customFormat="1" ht="14.45" hidden="1" customHeight="1" x14ac:dyDescent="0.3">
      <c r="B33" s="35"/>
      <c r="C33" s="36"/>
      <c r="D33" s="36"/>
      <c r="E33" s="36"/>
      <c r="F33" s="37" t="s">
        <v>50</v>
      </c>
      <c r="G33" s="36"/>
      <c r="H33" s="36"/>
      <c r="I33" s="36"/>
      <c r="J33" s="36"/>
      <c r="K33" s="36"/>
      <c r="L33" s="191">
        <v>0.21</v>
      </c>
      <c r="M33" s="192"/>
      <c r="N33" s="192"/>
      <c r="O33" s="192"/>
      <c r="P33" s="36"/>
      <c r="Q33" s="36"/>
      <c r="R33" s="36"/>
      <c r="S33" s="36"/>
      <c r="T33" s="39" t="s">
        <v>48</v>
      </c>
      <c r="U33" s="36"/>
      <c r="V33" s="36"/>
      <c r="W33" s="193">
        <f>ROUND(BB87+SUM(CF91:CF95),2)</f>
        <v>0</v>
      </c>
      <c r="X33" s="192"/>
      <c r="Y33" s="192"/>
      <c r="Z33" s="192"/>
      <c r="AA33" s="192"/>
      <c r="AB33" s="192"/>
      <c r="AC33" s="192"/>
      <c r="AD33" s="192"/>
      <c r="AE33" s="192"/>
      <c r="AF33" s="36"/>
      <c r="AG33" s="36"/>
      <c r="AH33" s="36"/>
      <c r="AI33" s="36"/>
      <c r="AJ33" s="36"/>
      <c r="AK33" s="193">
        <v>0</v>
      </c>
      <c r="AL33" s="192"/>
      <c r="AM33" s="192"/>
      <c r="AN33" s="192"/>
      <c r="AO33" s="192"/>
      <c r="AP33" s="36"/>
      <c r="AQ33" s="40"/>
      <c r="BE33" s="202"/>
    </row>
    <row r="34" spans="2:57" s="2" customFormat="1" ht="14.45" hidden="1" customHeight="1" x14ac:dyDescent="0.3">
      <c r="B34" s="35"/>
      <c r="C34" s="36"/>
      <c r="D34" s="36"/>
      <c r="E34" s="36"/>
      <c r="F34" s="37" t="s">
        <v>51</v>
      </c>
      <c r="G34" s="36"/>
      <c r="H34" s="36"/>
      <c r="I34" s="36"/>
      <c r="J34" s="36"/>
      <c r="K34" s="36"/>
      <c r="L34" s="191">
        <v>0.15</v>
      </c>
      <c r="M34" s="192"/>
      <c r="N34" s="192"/>
      <c r="O34" s="192"/>
      <c r="P34" s="36"/>
      <c r="Q34" s="36"/>
      <c r="R34" s="36"/>
      <c r="S34" s="36"/>
      <c r="T34" s="39" t="s">
        <v>48</v>
      </c>
      <c r="U34" s="36"/>
      <c r="V34" s="36"/>
      <c r="W34" s="193">
        <f>ROUND(BC87+SUM(CG91:CG95),2)</f>
        <v>0</v>
      </c>
      <c r="X34" s="192"/>
      <c r="Y34" s="192"/>
      <c r="Z34" s="192"/>
      <c r="AA34" s="192"/>
      <c r="AB34" s="192"/>
      <c r="AC34" s="192"/>
      <c r="AD34" s="192"/>
      <c r="AE34" s="192"/>
      <c r="AF34" s="36"/>
      <c r="AG34" s="36"/>
      <c r="AH34" s="36"/>
      <c r="AI34" s="36"/>
      <c r="AJ34" s="36"/>
      <c r="AK34" s="193">
        <v>0</v>
      </c>
      <c r="AL34" s="192"/>
      <c r="AM34" s="192"/>
      <c r="AN34" s="192"/>
      <c r="AO34" s="192"/>
      <c r="AP34" s="36"/>
      <c r="AQ34" s="40"/>
      <c r="BE34" s="202"/>
    </row>
    <row r="35" spans="2:57" s="2" customFormat="1" ht="14.45" hidden="1" customHeight="1" x14ac:dyDescent="0.3">
      <c r="B35" s="35"/>
      <c r="C35" s="36"/>
      <c r="D35" s="36"/>
      <c r="E35" s="36"/>
      <c r="F35" s="37" t="s">
        <v>52</v>
      </c>
      <c r="G35" s="36"/>
      <c r="H35" s="36"/>
      <c r="I35" s="36"/>
      <c r="J35" s="36"/>
      <c r="K35" s="36"/>
      <c r="L35" s="191">
        <v>0</v>
      </c>
      <c r="M35" s="192"/>
      <c r="N35" s="192"/>
      <c r="O35" s="192"/>
      <c r="P35" s="36"/>
      <c r="Q35" s="36"/>
      <c r="R35" s="36"/>
      <c r="S35" s="36"/>
      <c r="T35" s="39" t="s">
        <v>48</v>
      </c>
      <c r="U35" s="36"/>
      <c r="V35" s="36"/>
      <c r="W35" s="193">
        <f>ROUND(BD87+SUM(CH91:CH95),2)</f>
        <v>0</v>
      </c>
      <c r="X35" s="192"/>
      <c r="Y35" s="192"/>
      <c r="Z35" s="192"/>
      <c r="AA35" s="192"/>
      <c r="AB35" s="192"/>
      <c r="AC35" s="192"/>
      <c r="AD35" s="192"/>
      <c r="AE35" s="192"/>
      <c r="AF35" s="36"/>
      <c r="AG35" s="36"/>
      <c r="AH35" s="36"/>
      <c r="AI35" s="36"/>
      <c r="AJ35" s="36"/>
      <c r="AK35" s="193">
        <v>0</v>
      </c>
      <c r="AL35" s="192"/>
      <c r="AM35" s="192"/>
      <c r="AN35" s="192"/>
      <c r="AO35" s="192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53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54</v>
      </c>
      <c r="U37" s="43"/>
      <c r="V37" s="43"/>
      <c r="W37" s="43"/>
      <c r="X37" s="194" t="s">
        <v>55</v>
      </c>
      <c r="Y37" s="195"/>
      <c r="Z37" s="195"/>
      <c r="AA37" s="195"/>
      <c r="AB37" s="195"/>
      <c r="AC37" s="43"/>
      <c r="AD37" s="43"/>
      <c r="AE37" s="43"/>
      <c r="AF37" s="43"/>
      <c r="AG37" s="43"/>
      <c r="AH37" s="43"/>
      <c r="AI37" s="43"/>
      <c r="AJ37" s="43"/>
      <c r="AK37" s="196">
        <f>SUM(AK29:AK35)</f>
        <v>0</v>
      </c>
      <c r="AL37" s="195"/>
      <c r="AM37" s="195"/>
      <c r="AN37" s="195"/>
      <c r="AO37" s="197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30"/>
      <c r="C49" s="31"/>
      <c r="D49" s="45" t="s">
        <v>56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 x14ac:dyDescent="0.3">
      <c r="B58" s="30"/>
      <c r="C58" s="31"/>
      <c r="D58" s="50" t="s">
        <v>58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59</v>
      </c>
      <c r="AN58" s="51"/>
      <c r="AO58" s="53"/>
      <c r="AP58" s="31"/>
      <c r="AQ58" s="32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30"/>
      <c r="C60" s="31"/>
      <c r="D60" s="45" t="s">
        <v>60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 x14ac:dyDescent="0.3">
      <c r="B69" s="30"/>
      <c r="C69" s="31"/>
      <c r="D69" s="50" t="s">
        <v>58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59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84" t="s">
        <v>62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32"/>
    </row>
    <row r="77" spans="2:43" s="3" customFormat="1" ht="14.45" customHeight="1" x14ac:dyDescent="0.3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20160341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85" t="str">
        <f>K6</f>
        <v>Tenisové kurty Rudník</v>
      </c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Rudník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 "","",AN8)</f>
        <v>13.12.2016</v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ht="15" x14ac:dyDescent="0.3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Rudník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87" t="str">
        <f>IF(E17="","",E17)</f>
        <v>A177 s.r.o.</v>
      </c>
      <c r="AN82" s="169"/>
      <c r="AO82" s="169"/>
      <c r="AP82" s="169"/>
      <c r="AQ82" s="32"/>
      <c r="AS82" s="188" t="s">
        <v>63</v>
      </c>
      <c r="AT82" s="18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ht="15" x14ac:dyDescent="0.3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40</v>
      </c>
      <c r="AJ83" s="31"/>
      <c r="AK83" s="31"/>
      <c r="AL83" s="31"/>
      <c r="AM83" s="187" t="str">
        <f>IF(E20="","",E20)</f>
        <v xml:space="preserve"> </v>
      </c>
      <c r="AN83" s="169"/>
      <c r="AO83" s="169"/>
      <c r="AP83" s="169"/>
      <c r="AQ83" s="32"/>
      <c r="AS83" s="190"/>
      <c r="AT83" s="169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0"/>
      <c r="AT84" s="169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89" s="1" customFormat="1" ht="29.25" customHeight="1" x14ac:dyDescent="0.3">
      <c r="B85" s="30"/>
      <c r="C85" s="176" t="s">
        <v>64</v>
      </c>
      <c r="D85" s="177"/>
      <c r="E85" s="177"/>
      <c r="F85" s="177"/>
      <c r="G85" s="177"/>
      <c r="H85" s="70"/>
      <c r="I85" s="178" t="s">
        <v>65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8" t="s">
        <v>66</v>
      </c>
      <c r="AH85" s="177"/>
      <c r="AI85" s="177"/>
      <c r="AJ85" s="177"/>
      <c r="AK85" s="177"/>
      <c r="AL85" s="177"/>
      <c r="AM85" s="177"/>
      <c r="AN85" s="178" t="s">
        <v>67</v>
      </c>
      <c r="AO85" s="177"/>
      <c r="AP85" s="179"/>
      <c r="AQ85" s="32"/>
      <c r="AS85" s="71" t="s">
        <v>68</v>
      </c>
      <c r="AT85" s="72" t="s">
        <v>69</v>
      </c>
      <c r="AU85" s="72" t="s">
        <v>70</v>
      </c>
      <c r="AV85" s="72" t="s">
        <v>71</v>
      </c>
      <c r="AW85" s="72" t="s">
        <v>72</v>
      </c>
      <c r="AX85" s="72" t="s">
        <v>73</v>
      </c>
      <c r="AY85" s="72" t="s">
        <v>74</v>
      </c>
      <c r="AZ85" s="72" t="s">
        <v>75</v>
      </c>
      <c r="BA85" s="72" t="s">
        <v>76</v>
      </c>
      <c r="BB85" s="72" t="s">
        <v>77</v>
      </c>
      <c r="BC85" s="72" t="s">
        <v>78</v>
      </c>
      <c r="BD85" s="73" t="s">
        <v>79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5" t="s">
        <v>80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83">
        <f>ROUND(AG88,2)</f>
        <v>0</v>
      </c>
      <c r="AH87" s="183"/>
      <c r="AI87" s="183"/>
      <c r="AJ87" s="183"/>
      <c r="AK87" s="183"/>
      <c r="AL87" s="183"/>
      <c r="AM87" s="183"/>
      <c r="AN87" s="168">
        <f>SUM(AG87,AT87)</f>
        <v>0</v>
      </c>
      <c r="AO87" s="168"/>
      <c r="AP87" s="168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81</v>
      </c>
      <c r="BT87" s="81" t="s">
        <v>82</v>
      </c>
      <c r="BU87" s="82" t="s">
        <v>83</v>
      </c>
      <c r="BV87" s="81" t="s">
        <v>84</v>
      </c>
      <c r="BW87" s="81" t="s">
        <v>85</v>
      </c>
      <c r="BX87" s="81" t="s">
        <v>86</v>
      </c>
    </row>
    <row r="88" spans="1:89" s="5" customFormat="1" ht="22.5" customHeight="1" x14ac:dyDescent="0.3">
      <c r="A88" s="162" t="s">
        <v>376</v>
      </c>
      <c r="B88" s="83"/>
      <c r="C88" s="84"/>
      <c r="D88" s="182" t="s">
        <v>87</v>
      </c>
      <c r="E88" s="181"/>
      <c r="F88" s="181"/>
      <c r="G88" s="181"/>
      <c r="H88" s="181"/>
      <c r="I88" s="85"/>
      <c r="J88" s="182" t="s">
        <v>88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0">
        <f>'02 - Rozpočet'!M30</f>
        <v>0</v>
      </c>
      <c r="AH88" s="181"/>
      <c r="AI88" s="181"/>
      <c r="AJ88" s="181"/>
      <c r="AK88" s="181"/>
      <c r="AL88" s="181"/>
      <c r="AM88" s="181"/>
      <c r="AN88" s="180">
        <f>SUM(AG88,AT88)</f>
        <v>0</v>
      </c>
      <c r="AO88" s="181"/>
      <c r="AP88" s="181"/>
      <c r="AQ88" s="86"/>
      <c r="AS88" s="87">
        <f>'02 - Rozpočet'!M28</f>
        <v>0</v>
      </c>
      <c r="AT88" s="88">
        <f>ROUND(SUM(AV88:AW88),2)</f>
        <v>0</v>
      </c>
      <c r="AU88" s="89">
        <f>'02 - Rozpočet'!W123</f>
        <v>0</v>
      </c>
      <c r="AV88" s="88">
        <f>'02 - Rozpočet'!M32</f>
        <v>0</v>
      </c>
      <c r="AW88" s="88">
        <f>'02 - Rozpočet'!M33</f>
        <v>0</v>
      </c>
      <c r="AX88" s="88">
        <f>'02 - Rozpočet'!M34</f>
        <v>0</v>
      </c>
      <c r="AY88" s="88">
        <f>'02 - Rozpočet'!M35</f>
        <v>0</v>
      </c>
      <c r="AZ88" s="88">
        <f>'02 - Rozpočet'!H32</f>
        <v>0</v>
      </c>
      <c r="BA88" s="88">
        <f>'02 - Rozpočet'!H33</f>
        <v>0</v>
      </c>
      <c r="BB88" s="88">
        <f>'02 - Rozpočet'!H34</f>
        <v>0</v>
      </c>
      <c r="BC88" s="88">
        <f>'02 - Rozpočet'!H35</f>
        <v>0</v>
      </c>
      <c r="BD88" s="90">
        <f>'02 - Rozpočet'!H36</f>
        <v>0</v>
      </c>
      <c r="BT88" s="91" t="s">
        <v>22</v>
      </c>
      <c r="BV88" s="91" t="s">
        <v>84</v>
      </c>
      <c r="BW88" s="91" t="s">
        <v>89</v>
      </c>
      <c r="BX88" s="91" t="s">
        <v>85</v>
      </c>
    </row>
    <row r="89" spans="1:89" x14ac:dyDescent="0.3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89" s="1" customFormat="1" ht="30" customHeight="1" x14ac:dyDescent="0.3">
      <c r="B90" s="30"/>
      <c r="C90" s="75" t="s">
        <v>90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68">
        <f>ROUND(SUM(AG91:AG94),2)</f>
        <v>0</v>
      </c>
      <c r="AH90" s="169"/>
      <c r="AI90" s="169"/>
      <c r="AJ90" s="169"/>
      <c r="AK90" s="169"/>
      <c r="AL90" s="169"/>
      <c r="AM90" s="169"/>
      <c r="AN90" s="168">
        <f>ROUND(SUM(AN91:AN94),2)</f>
        <v>0</v>
      </c>
      <c r="AO90" s="169"/>
      <c r="AP90" s="169"/>
      <c r="AQ90" s="32"/>
      <c r="AS90" s="71" t="s">
        <v>91</v>
      </c>
      <c r="AT90" s="72" t="s">
        <v>92</v>
      </c>
      <c r="AU90" s="72" t="s">
        <v>46</v>
      </c>
      <c r="AV90" s="73" t="s">
        <v>69</v>
      </c>
    </row>
    <row r="91" spans="1:89" s="1" customFormat="1" ht="19.899999999999999" customHeight="1" x14ac:dyDescent="0.3">
      <c r="B91" s="30"/>
      <c r="C91" s="31"/>
      <c r="D91" s="92" t="s">
        <v>93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74">
        <f>ROUND(AG87*AS91,2)</f>
        <v>0</v>
      </c>
      <c r="AH91" s="169"/>
      <c r="AI91" s="169"/>
      <c r="AJ91" s="169"/>
      <c r="AK91" s="169"/>
      <c r="AL91" s="169"/>
      <c r="AM91" s="169"/>
      <c r="AN91" s="175">
        <f>ROUND(AG91+AV91,2)</f>
        <v>0</v>
      </c>
      <c r="AO91" s="169"/>
      <c r="AP91" s="169"/>
      <c r="AQ91" s="32"/>
      <c r="AS91" s="93">
        <v>0</v>
      </c>
      <c r="AT91" s="94" t="s">
        <v>94</v>
      </c>
      <c r="AU91" s="94" t="s">
        <v>47</v>
      </c>
      <c r="AV91" s="95">
        <f>ROUND(IF(AU91="základní",AG91*L31,IF(AU91="snížená",AG91*L32,0)),2)</f>
        <v>0</v>
      </c>
      <c r="BV91" s="13" t="s">
        <v>95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1:89" s="1" customFormat="1" ht="19.899999999999999" customHeight="1" x14ac:dyDescent="0.3">
      <c r="B92" s="30"/>
      <c r="C92" s="31"/>
      <c r="D92" s="173" t="s">
        <v>96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31"/>
      <c r="AD92" s="31"/>
      <c r="AE92" s="31"/>
      <c r="AF92" s="31"/>
      <c r="AG92" s="174">
        <f>AG87*AS92</f>
        <v>0</v>
      </c>
      <c r="AH92" s="169"/>
      <c r="AI92" s="169"/>
      <c r="AJ92" s="169"/>
      <c r="AK92" s="169"/>
      <c r="AL92" s="169"/>
      <c r="AM92" s="169"/>
      <c r="AN92" s="175">
        <f>AG92+AV92</f>
        <v>0</v>
      </c>
      <c r="AO92" s="169"/>
      <c r="AP92" s="169"/>
      <c r="AQ92" s="32"/>
      <c r="AS92" s="97">
        <v>0</v>
      </c>
      <c r="AT92" s="98" t="s">
        <v>94</v>
      </c>
      <c r="AU92" s="98" t="s">
        <v>47</v>
      </c>
      <c r="AV92" s="99">
        <f>ROUND(IF(AU92="nulová",0,IF(OR(AU92="základní",AU92="zákl. přenesená"),AG92*L31,AG92*L32)),2)</f>
        <v>0</v>
      </c>
      <c r="BV92" s="13" t="s">
        <v>97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 t="str">
        <f>IF(D92="Vyplň vlastní","","x")</f>
        <v/>
      </c>
    </row>
    <row r="93" spans="1:89" s="1" customFormat="1" ht="19.899999999999999" customHeight="1" x14ac:dyDescent="0.3">
      <c r="B93" s="30"/>
      <c r="C93" s="31"/>
      <c r="D93" s="173" t="s">
        <v>96</v>
      </c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31"/>
      <c r="AD93" s="31"/>
      <c r="AE93" s="31"/>
      <c r="AF93" s="31"/>
      <c r="AG93" s="174">
        <f>AG87*AS93</f>
        <v>0</v>
      </c>
      <c r="AH93" s="169"/>
      <c r="AI93" s="169"/>
      <c r="AJ93" s="169"/>
      <c r="AK93" s="169"/>
      <c r="AL93" s="169"/>
      <c r="AM93" s="169"/>
      <c r="AN93" s="175">
        <f>AG93+AV93</f>
        <v>0</v>
      </c>
      <c r="AO93" s="169"/>
      <c r="AP93" s="169"/>
      <c r="AQ93" s="32"/>
      <c r="AS93" s="97">
        <v>0</v>
      </c>
      <c r="AT93" s="98" t="s">
        <v>94</v>
      </c>
      <c r="AU93" s="98" t="s">
        <v>47</v>
      </c>
      <c r="AV93" s="99">
        <f>ROUND(IF(AU93="nulová",0,IF(OR(AU93="základní",AU93="zákl. přenesená"),AG93*L31,AG93*L32)),2)</f>
        <v>0</v>
      </c>
      <c r="BV93" s="13" t="s">
        <v>97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 t="str">
        <f>IF(D93="Vyplň vlastní","","x")</f>
        <v/>
      </c>
    </row>
    <row r="94" spans="1:89" s="1" customFormat="1" ht="19.899999999999999" customHeight="1" x14ac:dyDescent="0.3">
      <c r="B94" s="30"/>
      <c r="C94" s="31"/>
      <c r="D94" s="173" t="s">
        <v>96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31"/>
      <c r="AD94" s="31"/>
      <c r="AE94" s="31"/>
      <c r="AF94" s="31"/>
      <c r="AG94" s="174">
        <f>AG87*AS94</f>
        <v>0</v>
      </c>
      <c r="AH94" s="169"/>
      <c r="AI94" s="169"/>
      <c r="AJ94" s="169"/>
      <c r="AK94" s="169"/>
      <c r="AL94" s="169"/>
      <c r="AM94" s="169"/>
      <c r="AN94" s="175">
        <f>AG94+AV94</f>
        <v>0</v>
      </c>
      <c r="AO94" s="169"/>
      <c r="AP94" s="169"/>
      <c r="AQ94" s="32"/>
      <c r="AS94" s="100">
        <v>0</v>
      </c>
      <c r="AT94" s="101" t="s">
        <v>94</v>
      </c>
      <c r="AU94" s="101" t="s">
        <v>47</v>
      </c>
      <c r="AV94" s="102">
        <f>ROUND(IF(AU94="nulová",0,IF(OR(AU94="základní",AU94="zákl. přenesená"),AG94*L31,AG94*L32)),2)</f>
        <v>0</v>
      </c>
      <c r="BV94" s="13" t="s">
        <v>97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 t="str">
        <f>IF(D94="Vyplň vlastní","","x")</f>
        <v/>
      </c>
    </row>
    <row r="95" spans="1:89" s="1" customFormat="1" ht="10.9" customHeight="1" x14ac:dyDescent="0.3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1:89" s="1" customFormat="1" ht="30" customHeight="1" x14ac:dyDescent="0.3">
      <c r="B96" s="30"/>
      <c r="C96" s="103" t="s">
        <v>98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70">
        <f>ROUND(AG87+AG90,2)</f>
        <v>0</v>
      </c>
      <c r="AH96" s="170"/>
      <c r="AI96" s="170"/>
      <c r="AJ96" s="170"/>
      <c r="AK96" s="170"/>
      <c r="AL96" s="170"/>
      <c r="AM96" s="170"/>
      <c r="AN96" s="170">
        <f>AN87+AN90</f>
        <v>0</v>
      </c>
      <c r="AO96" s="170"/>
      <c r="AP96" s="170"/>
      <c r="AQ96" s="32"/>
    </row>
    <row r="97" spans="2:43" s="1" customFormat="1" ht="6.95" customHeight="1" x14ac:dyDescent="0.3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2 - Rozpočet'!C2" tooltip="02 - Rozpočet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tabSelected="1" workbookViewId="0">
      <pane ySplit="1" topLeftCell="A109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7"/>
      <c r="B1" s="165"/>
      <c r="C1" s="165"/>
      <c r="D1" s="166" t="s">
        <v>1</v>
      </c>
      <c r="E1" s="165"/>
      <c r="F1" s="163" t="s">
        <v>377</v>
      </c>
      <c r="G1" s="163"/>
      <c r="H1" s="212" t="s">
        <v>378</v>
      </c>
      <c r="I1" s="212"/>
      <c r="J1" s="212"/>
      <c r="K1" s="212"/>
      <c r="L1" s="163" t="s">
        <v>379</v>
      </c>
      <c r="M1" s="165"/>
      <c r="N1" s="165"/>
      <c r="O1" s="166" t="s">
        <v>99</v>
      </c>
      <c r="P1" s="165"/>
      <c r="Q1" s="165"/>
      <c r="R1" s="165"/>
      <c r="S1" s="163" t="s">
        <v>380</v>
      </c>
      <c r="T1" s="163"/>
      <c r="U1" s="167"/>
      <c r="V1" s="16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98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71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89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1:66" ht="36.950000000000003" customHeight="1" x14ac:dyDescent="0.3">
      <c r="B4" s="17"/>
      <c r="C4" s="184" t="s">
        <v>101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17</v>
      </c>
      <c r="E6" s="18"/>
      <c r="F6" s="231" t="str">
        <f>'Rekapitulace stavby'!K6</f>
        <v>Tenisové kurty Rudník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8"/>
      <c r="R6" s="19"/>
    </row>
    <row r="7" spans="1:66" s="1" customFormat="1" ht="32.85" customHeight="1" x14ac:dyDescent="0.3">
      <c r="B7" s="30"/>
      <c r="C7" s="31"/>
      <c r="D7" s="24" t="s">
        <v>102</v>
      </c>
      <c r="E7" s="31"/>
      <c r="F7" s="204" t="s">
        <v>103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31"/>
      <c r="R7" s="32"/>
    </row>
    <row r="8" spans="1:66" s="1" customFormat="1" ht="14.45" customHeight="1" x14ac:dyDescent="0.3">
      <c r="B8" s="30"/>
      <c r="C8" s="31"/>
      <c r="D8" s="25" t="s">
        <v>20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21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23</v>
      </c>
      <c r="E9" s="31"/>
      <c r="F9" s="23" t="s">
        <v>24</v>
      </c>
      <c r="G9" s="31"/>
      <c r="H9" s="31"/>
      <c r="I9" s="31"/>
      <c r="J9" s="31"/>
      <c r="K9" s="31"/>
      <c r="L9" s="31"/>
      <c r="M9" s="25" t="s">
        <v>25</v>
      </c>
      <c r="N9" s="31"/>
      <c r="O9" s="244" t="str">
        <f>'Rekapitulace stavby'!AN8</f>
        <v>13.12.2016</v>
      </c>
      <c r="P9" s="169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29</v>
      </c>
      <c r="E11" s="31"/>
      <c r="F11" s="31"/>
      <c r="G11" s="31"/>
      <c r="H11" s="31"/>
      <c r="I11" s="31"/>
      <c r="J11" s="31"/>
      <c r="K11" s="31"/>
      <c r="L11" s="31"/>
      <c r="M11" s="25" t="s">
        <v>30</v>
      </c>
      <c r="N11" s="31"/>
      <c r="O11" s="203" t="s">
        <v>3</v>
      </c>
      <c r="P11" s="169"/>
      <c r="Q11" s="31"/>
      <c r="R11" s="32"/>
    </row>
    <row r="12" spans="1:66" s="1" customFormat="1" ht="18" customHeight="1" x14ac:dyDescent="0.3">
      <c r="B12" s="30"/>
      <c r="C12" s="31"/>
      <c r="D12" s="31"/>
      <c r="E12" s="23" t="s">
        <v>31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203" t="s">
        <v>3</v>
      </c>
      <c r="P12" s="16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30</v>
      </c>
      <c r="N14" s="31"/>
      <c r="O14" s="245" t="str">
        <f>IF('Rekapitulace stavby'!AN13="","",'Rekapitulace stavby'!AN13)</f>
        <v>Vyplň údaj</v>
      </c>
      <c r="P14" s="169"/>
      <c r="Q14" s="31"/>
      <c r="R14" s="32"/>
    </row>
    <row r="15" spans="1:66" s="1" customFormat="1" ht="18" customHeight="1" x14ac:dyDescent="0.3">
      <c r="B15" s="30"/>
      <c r="C15" s="31"/>
      <c r="D15" s="31"/>
      <c r="E15" s="245" t="str">
        <f>IF('Rekapitulace stavby'!E14="","",'Rekapitulace stavby'!E14)</f>
        <v>Vyplň údaj</v>
      </c>
      <c r="F15" s="169"/>
      <c r="G15" s="169"/>
      <c r="H15" s="169"/>
      <c r="I15" s="169"/>
      <c r="J15" s="169"/>
      <c r="K15" s="169"/>
      <c r="L15" s="169"/>
      <c r="M15" s="25" t="s">
        <v>32</v>
      </c>
      <c r="N15" s="31"/>
      <c r="O15" s="245" t="str">
        <f>IF('Rekapitulace stavby'!AN14="","",'Rekapitulace stavby'!AN14)</f>
        <v>Vyplň údaj</v>
      </c>
      <c r="P15" s="16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30</v>
      </c>
      <c r="N17" s="31"/>
      <c r="O17" s="203" t="s">
        <v>36</v>
      </c>
      <c r="P17" s="169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37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203" t="s">
        <v>38</v>
      </c>
      <c r="P18" s="16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40</v>
      </c>
      <c r="E20" s="31"/>
      <c r="F20" s="31"/>
      <c r="G20" s="31"/>
      <c r="H20" s="31"/>
      <c r="I20" s="31"/>
      <c r="J20" s="31"/>
      <c r="K20" s="31"/>
      <c r="L20" s="31"/>
      <c r="M20" s="25" t="s">
        <v>30</v>
      </c>
      <c r="N20" s="31"/>
      <c r="O20" s="203" t="str">
        <f>IF('Rekapitulace stavby'!AN19="","",'Rekapitulace stavby'!AN19)</f>
        <v/>
      </c>
      <c r="P20" s="169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203" t="str">
        <f>IF('Rekapitulace stavby'!AN20="","",'Rekapitulace stavby'!AN20)</f>
        <v/>
      </c>
      <c r="P21" s="16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42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06" t="s">
        <v>3</v>
      </c>
      <c r="F24" s="169"/>
      <c r="G24" s="169"/>
      <c r="H24" s="169"/>
      <c r="I24" s="169"/>
      <c r="J24" s="169"/>
      <c r="K24" s="169"/>
      <c r="L24" s="169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05" t="s">
        <v>104</v>
      </c>
      <c r="E27" s="31"/>
      <c r="F27" s="31"/>
      <c r="G27" s="31"/>
      <c r="H27" s="31"/>
      <c r="I27" s="31"/>
      <c r="J27" s="31"/>
      <c r="K27" s="31"/>
      <c r="L27" s="31"/>
      <c r="M27" s="207">
        <f>N88</f>
        <v>0</v>
      </c>
      <c r="N27" s="169"/>
      <c r="O27" s="169"/>
      <c r="P27" s="169"/>
      <c r="Q27" s="31"/>
      <c r="R27" s="32"/>
    </row>
    <row r="28" spans="2:18" s="1" customFormat="1" ht="14.45" customHeight="1" x14ac:dyDescent="0.3">
      <c r="B28" s="30"/>
      <c r="C28" s="31"/>
      <c r="D28" s="29" t="s">
        <v>93</v>
      </c>
      <c r="E28" s="31"/>
      <c r="F28" s="31"/>
      <c r="G28" s="31"/>
      <c r="H28" s="31"/>
      <c r="I28" s="31"/>
      <c r="J28" s="31"/>
      <c r="K28" s="31"/>
      <c r="L28" s="31"/>
      <c r="M28" s="207">
        <f>N98</f>
        <v>0</v>
      </c>
      <c r="N28" s="169"/>
      <c r="O28" s="169"/>
      <c r="P28" s="169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6" t="s">
        <v>45</v>
      </c>
      <c r="E30" s="31"/>
      <c r="F30" s="31"/>
      <c r="G30" s="31"/>
      <c r="H30" s="31"/>
      <c r="I30" s="31"/>
      <c r="J30" s="31"/>
      <c r="K30" s="31"/>
      <c r="L30" s="31"/>
      <c r="M30" s="243">
        <f>ROUND(M27+M28,2)</f>
        <v>0</v>
      </c>
      <c r="N30" s="169"/>
      <c r="O30" s="169"/>
      <c r="P30" s="169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46</v>
      </c>
      <c r="E32" s="37" t="s">
        <v>47</v>
      </c>
      <c r="F32" s="38">
        <v>0.21</v>
      </c>
      <c r="G32" s="107" t="s">
        <v>48</v>
      </c>
      <c r="H32" s="241">
        <f>(SUM(BE98:BE105)+SUM(BE123:BE187))</f>
        <v>0</v>
      </c>
      <c r="I32" s="169"/>
      <c r="J32" s="169"/>
      <c r="K32" s="31"/>
      <c r="L32" s="31"/>
      <c r="M32" s="241">
        <f>ROUND((SUM(BE98:BE105)+SUM(BE123:BE187)), 2)*F32</f>
        <v>0</v>
      </c>
      <c r="N32" s="169"/>
      <c r="O32" s="169"/>
      <c r="P32" s="169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49</v>
      </c>
      <c r="F33" s="38">
        <v>0.15</v>
      </c>
      <c r="G33" s="107" t="s">
        <v>48</v>
      </c>
      <c r="H33" s="241">
        <f>(SUM(BF98:BF105)+SUM(BF123:BF187))</f>
        <v>0</v>
      </c>
      <c r="I33" s="169"/>
      <c r="J33" s="169"/>
      <c r="K33" s="31"/>
      <c r="L33" s="31"/>
      <c r="M33" s="241">
        <f>ROUND((SUM(BF98:BF105)+SUM(BF123:BF187)), 2)*F33</f>
        <v>0</v>
      </c>
      <c r="N33" s="169"/>
      <c r="O33" s="169"/>
      <c r="P33" s="169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50</v>
      </c>
      <c r="F34" s="38">
        <v>0.21</v>
      </c>
      <c r="G34" s="107" t="s">
        <v>48</v>
      </c>
      <c r="H34" s="241">
        <f>(SUM(BG98:BG105)+SUM(BG123:BG187))</f>
        <v>0</v>
      </c>
      <c r="I34" s="169"/>
      <c r="J34" s="169"/>
      <c r="K34" s="31"/>
      <c r="L34" s="31"/>
      <c r="M34" s="241">
        <v>0</v>
      </c>
      <c r="N34" s="169"/>
      <c r="O34" s="169"/>
      <c r="P34" s="169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51</v>
      </c>
      <c r="F35" s="38">
        <v>0.15</v>
      </c>
      <c r="G35" s="107" t="s">
        <v>48</v>
      </c>
      <c r="H35" s="241">
        <f>(SUM(BH98:BH105)+SUM(BH123:BH187))</f>
        <v>0</v>
      </c>
      <c r="I35" s="169"/>
      <c r="J35" s="169"/>
      <c r="K35" s="31"/>
      <c r="L35" s="31"/>
      <c r="M35" s="241">
        <v>0</v>
      </c>
      <c r="N35" s="169"/>
      <c r="O35" s="169"/>
      <c r="P35" s="169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52</v>
      </c>
      <c r="F36" s="38">
        <v>0</v>
      </c>
      <c r="G36" s="107" t="s">
        <v>48</v>
      </c>
      <c r="H36" s="241">
        <f>(SUM(BI98:BI105)+SUM(BI123:BI187))</f>
        <v>0</v>
      </c>
      <c r="I36" s="169"/>
      <c r="J36" s="169"/>
      <c r="K36" s="31"/>
      <c r="L36" s="31"/>
      <c r="M36" s="241">
        <v>0</v>
      </c>
      <c r="N36" s="169"/>
      <c r="O36" s="169"/>
      <c r="P36" s="169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4"/>
      <c r="D38" s="108" t="s">
        <v>53</v>
      </c>
      <c r="E38" s="70"/>
      <c r="F38" s="70"/>
      <c r="G38" s="109" t="s">
        <v>54</v>
      </c>
      <c r="H38" s="110" t="s">
        <v>55</v>
      </c>
      <c r="I38" s="70"/>
      <c r="J38" s="70"/>
      <c r="K38" s="70"/>
      <c r="L38" s="242">
        <f>SUM(M30:M36)</f>
        <v>0</v>
      </c>
      <c r="M38" s="177"/>
      <c r="N38" s="177"/>
      <c r="O38" s="177"/>
      <c r="P38" s="179"/>
      <c r="Q38" s="104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56</v>
      </c>
      <c r="E50" s="46"/>
      <c r="F50" s="46"/>
      <c r="G50" s="46"/>
      <c r="H50" s="47"/>
      <c r="I50" s="31"/>
      <c r="J50" s="45" t="s">
        <v>57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58</v>
      </c>
      <c r="E59" s="51"/>
      <c r="F59" s="51"/>
      <c r="G59" s="52" t="s">
        <v>59</v>
      </c>
      <c r="H59" s="53"/>
      <c r="I59" s="31"/>
      <c r="J59" s="50" t="s">
        <v>58</v>
      </c>
      <c r="K59" s="51"/>
      <c r="L59" s="51"/>
      <c r="M59" s="51"/>
      <c r="N59" s="52" t="s">
        <v>59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60</v>
      </c>
      <c r="E61" s="46"/>
      <c r="F61" s="46"/>
      <c r="G61" s="46"/>
      <c r="H61" s="47"/>
      <c r="I61" s="31"/>
      <c r="J61" s="45" t="s">
        <v>61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58</v>
      </c>
      <c r="E70" s="51"/>
      <c r="F70" s="51"/>
      <c r="G70" s="52" t="s">
        <v>59</v>
      </c>
      <c r="H70" s="53"/>
      <c r="I70" s="31"/>
      <c r="J70" s="50" t="s">
        <v>58</v>
      </c>
      <c r="K70" s="51"/>
      <c r="L70" s="51"/>
      <c r="M70" s="51"/>
      <c r="N70" s="52" t="s">
        <v>59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84" t="s">
        <v>105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17</v>
      </c>
      <c r="D78" s="31"/>
      <c r="E78" s="31"/>
      <c r="F78" s="231" t="str">
        <f>F6</f>
        <v>Tenisové kurty Rudník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31"/>
      <c r="R78" s="32"/>
    </row>
    <row r="79" spans="2:18" s="1" customFormat="1" ht="36.950000000000003" customHeight="1" x14ac:dyDescent="0.3">
      <c r="B79" s="30"/>
      <c r="C79" s="64" t="s">
        <v>102</v>
      </c>
      <c r="D79" s="31"/>
      <c r="E79" s="31"/>
      <c r="F79" s="185" t="str">
        <f>F7</f>
        <v>02 - Rozpočet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23</v>
      </c>
      <c r="D81" s="31"/>
      <c r="E81" s="31"/>
      <c r="F81" s="23" t="str">
        <f>F9</f>
        <v xml:space="preserve">Rudník </v>
      </c>
      <c r="G81" s="31"/>
      <c r="H81" s="31"/>
      <c r="I81" s="31"/>
      <c r="J81" s="31"/>
      <c r="K81" s="25" t="s">
        <v>25</v>
      </c>
      <c r="L81" s="31"/>
      <c r="M81" s="232" t="str">
        <f>IF(O9="","",O9)</f>
        <v>13.12.2016</v>
      </c>
      <c r="N81" s="169"/>
      <c r="O81" s="169"/>
      <c r="P81" s="169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29</v>
      </c>
      <c r="D83" s="31"/>
      <c r="E83" s="31"/>
      <c r="F83" s="23" t="str">
        <f>E12</f>
        <v>Obec Rudník</v>
      </c>
      <c r="G83" s="31"/>
      <c r="H83" s="31"/>
      <c r="I83" s="31"/>
      <c r="J83" s="31"/>
      <c r="K83" s="25" t="s">
        <v>35</v>
      </c>
      <c r="L83" s="31"/>
      <c r="M83" s="203" t="str">
        <f>E18</f>
        <v>A177 s.r.o.</v>
      </c>
      <c r="N83" s="169"/>
      <c r="O83" s="169"/>
      <c r="P83" s="169"/>
      <c r="Q83" s="169"/>
      <c r="R83" s="32"/>
    </row>
    <row r="84" spans="2:47" s="1" customFormat="1" ht="14.45" customHeight="1" x14ac:dyDescent="0.3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40</v>
      </c>
      <c r="L84" s="31"/>
      <c r="M84" s="203" t="str">
        <f>E21</f>
        <v xml:space="preserve"> </v>
      </c>
      <c r="N84" s="169"/>
      <c r="O84" s="169"/>
      <c r="P84" s="169"/>
      <c r="Q84" s="169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40" t="s">
        <v>106</v>
      </c>
      <c r="D86" s="230"/>
      <c r="E86" s="230"/>
      <c r="F86" s="230"/>
      <c r="G86" s="230"/>
      <c r="H86" s="104"/>
      <c r="I86" s="104"/>
      <c r="J86" s="104"/>
      <c r="K86" s="104"/>
      <c r="L86" s="104"/>
      <c r="M86" s="104"/>
      <c r="N86" s="240" t="s">
        <v>107</v>
      </c>
      <c r="O86" s="169"/>
      <c r="P86" s="169"/>
      <c r="Q86" s="169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1" t="s">
        <v>108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68">
        <f>N123</f>
        <v>0</v>
      </c>
      <c r="O88" s="169"/>
      <c r="P88" s="169"/>
      <c r="Q88" s="169"/>
      <c r="R88" s="32"/>
      <c r="AU88" s="13" t="s">
        <v>109</v>
      </c>
    </row>
    <row r="89" spans="2:47" s="6" customFormat="1" ht="24.95" customHeight="1" x14ac:dyDescent="0.3">
      <c r="B89" s="112"/>
      <c r="C89" s="113"/>
      <c r="D89" s="114" t="s">
        <v>110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0">
        <f>N124</f>
        <v>0</v>
      </c>
      <c r="O89" s="237"/>
      <c r="P89" s="237"/>
      <c r="Q89" s="237"/>
      <c r="R89" s="115"/>
    </row>
    <row r="90" spans="2:47" s="7" customFormat="1" ht="19.899999999999999" customHeight="1" x14ac:dyDescent="0.3">
      <c r="B90" s="116"/>
      <c r="C90" s="117"/>
      <c r="D90" s="92" t="s">
        <v>111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75">
        <f>N125</f>
        <v>0</v>
      </c>
      <c r="O90" s="238"/>
      <c r="P90" s="238"/>
      <c r="Q90" s="238"/>
      <c r="R90" s="118"/>
    </row>
    <row r="91" spans="2:47" s="7" customFormat="1" ht="19.899999999999999" customHeight="1" x14ac:dyDescent="0.3">
      <c r="B91" s="116"/>
      <c r="C91" s="117"/>
      <c r="D91" s="92" t="s">
        <v>112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75">
        <f>N147</f>
        <v>0</v>
      </c>
      <c r="O91" s="238"/>
      <c r="P91" s="238"/>
      <c r="Q91" s="238"/>
      <c r="R91" s="118"/>
    </row>
    <row r="92" spans="2:47" s="7" customFormat="1" ht="19.899999999999999" customHeight="1" x14ac:dyDescent="0.3">
      <c r="B92" s="116"/>
      <c r="C92" s="117"/>
      <c r="D92" s="92" t="s">
        <v>113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75">
        <f>N149</f>
        <v>0</v>
      </c>
      <c r="O92" s="238"/>
      <c r="P92" s="238"/>
      <c r="Q92" s="238"/>
      <c r="R92" s="118"/>
    </row>
    <row r="93" spans="2:47" s="7" customFormat="1" ht="19.899999999999999" customHeight="1" x14ac:dyDescent="0.3">
      <c r="B93" s="116"/>
      <c r="C93" s="117"/>
      <c r="D93" s="92" t="s">
        <v>114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75">
        <f>N157</f>
        <v>0</v>
      </c>
      <c r="O93" s="238"/>
      <c r="P93" s="238"/>
      <c r="Q93" s="238"/>
      <c r="R93" s="118"/>
    </row>
    <row r="94" spans="2:47" s="7" customFormat="1" ht="19.899999999999999" customHeight="1" x14ac:dyDescent="0.3">
      <c r="B94" s="116"/>
      <c r="C94" s="117"/>
      <c r="D94" s="92" t="s">
        <v>115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75">
        <f>N169</f>
        <v>0</v>
      </c>
      <c r="O94" s="238"/>
      <c r="P94" s="238"/>
      <c r="Q94" s="238"/>
      <c r="R94" s="118"/>
    </row>
    <row r="95" spans="2:47" s="7" customFormat="1" ht="19.899999999999999" customHeight="1" x14ac:dyDescent="0.3">
      <c r="B95" s="116"/>
      <c r="C95" s="117"/>
      <c r="D95" s="92" t="s">
        <v>116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75">
        <f>N174</f>
        <v>0</v>
      </c>
      <c r="O95" s="238"/>
      <c r="P95" s="238"/>
      <c r="Q95" s="238"/>
      <c r="R95" s="118"/>
    </row>
    <row r="96" spans="2:47" s="7" customFormat="1" ht="19.899999999999999" customHeight="1" x14ac:dyDescent="0.3">
      <c r="B96" s="116"/>
      <c r="C96" s="117"/>
      <c r="D96" s="92" t="s">
        <v>117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75">
        <f>N186</f>
        <v>0</v>
      </c>
      <c r="O96" s="238"/>
      <c r="P96" s="238"/>
      <c r="Q96" s="238"/>
      <c r="R96" s="118"/>
    </row>
    <row r="97" spans="2:65" s="1" customFormat="1" ht="21.75" customHeight="1" x14ac:dyDescent="0.3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65" s="1" customFormat="1" ht="29.25" customHeight="1" x14ac:dyDescent="0.3">
      <c r="B98" s="30"/>
      <c r="C98" s="111" t="s">
        <v>118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39">
        <f>ROUND(N99+N100+N101+N102+N103+N104,2)</f>
        <v>0</v>
      </c>
      <c r="O98" s="169"/>
      <c r="P98" s="169"/>
      <c r="Q98" s="169"/>
      <c r="R98" s="32"/>
      <c r="T98" s="119"/>
      <c r="U98" s="120" t="s">
        <v>46</v>
      </c>
    </row>
    <row r="99" spans="2:65" s="1" customFormat="1" ht="18" customHeight="1" x14ac:dyDescent="0.3">
      <c r="B99" s="121"/>
      <c r="C99" s="122"/>
      <c r="D99" s="173" t="s">
        <v>119</v>
      </c>
      <c r="E99" s="229"/>
      <c r="F99" s="229"/>
      <c r="G99" s="229"/>
      <c r="H99" s="229"/>
      <c r="I99" s="122"/>
      <c r="J99" s="122"/>
      <c r="K99" s="122"/>
      <c r="L99" s="122"/>
      <c r="M99" s="122"/>
      <c r="N99" s="174">
        <f>ROUND(N88*T99,2)</f>
        <v>0</v>
      </c>
      <c r="O99" s="229"/>
      <c r="P99" s="229"/>
      <c r="Q99" s="229"/>
      <c r="R99" s="123"/>
      <c r="S99" s="122"/>
      <c r="T99" s="124"/>
      <c r="U99" s="125" t="s">
        <v>47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7" t="s">
        <v>120</v>
      </c>
      <c r="AZ99" s="126"/>
      <c r="BA99" s="126"/>
      <c r="BB99" s="126"/>
      <c r="BC99" s="126"/>
      <c r="BD99" s="126"/>
      <c r="BE99" s="128">
        <f t="shared" ref="BE99:BE104" si="0">IF(U99="základní",N99,0)</f>
        <v>0</v>
      </c>
      <c r="BF99" s="128">
        <f t="shared" ref="BF99:BF104" si="1">IF(U99="snížená",N99,0)</f>
        <v>0</v>
      </c>
      <c r="BG99" s="128">
        <f t="shared" ref="BG99:BG104" si="2">IF(U99="zákl. přenesená",N99,0)</f>
        <v>0</v>
      </c>
      <c r="BH99" s="128">
        <f t="shared" ref="BH99:BH104" si="3">IF(U99="sníž. přenesená",N99,0)</f>
        <v>0</v>
      </c>
      <c r="BI99" s="128">
        <f t="shared" ref="BI99:BI104" si="4">IF(U99="nulová",N99,0)</f>
        <v>0</v>
      </c>
      <c r="BJ99" s="127" t="s">
        <v>22</v>
      </c>
      <c r="BK99" s="126"/>
      <c r="BL99" s="126"/>
      <c r="BM99" s="126"/>
    </row>
    <row r="100" spans="2:65" s="1" customFormat="1" ht="18" customHeight="1" x14ac:dyDescent="0.3">
      <c r="B100" s="121"/>
      <c r="C100" s="122"/>
      <c r="D100" s="173" t="s">
        <v>121</v>
      </c>
      <c r="E100" s="229"/>
      <c r="F100" s="229"/>
      <c r="G100" s="229"/>
      <c r="H100" s="229"/>
      <c r="I100" s="122"/>
      <c r="J100" s="122"/>
      <c r="K100" s="122"/>
      <c r="L100" s="122"/>
      <c r="M100" s="122"/>
      <c r="N100" s="174">
        <f>ROUND(N88*T100,2)</f>
        <v>0</v>
      </c>
      <c r="O100" s="229"/>
      <c r="P100" s="229"/>
      <c r="Q100" s="229"/>
      <c r="R100" s="123"/>
      <c r="S100" s="122"/>
      <c r="T100" s="124"/>
      <c r="U100" s="125" t="s">
        <v>47</v>
      </c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7" t="s">
        <v>120</v>
      </c>
      <c r="AZ100" s="126"/>
      <c r="BA100" s="126"/>
      <c r="BB100" s="126"/>
      <c r="BC100" s="126"/>
      <c r="BD100" s="126"/>
      <c r="BE100" s="128">
        <f t="shared" si="0"/>
        <v>0</v>
      </c>
      <c r="BF100" s="128">
        <f t="shared" si="1"/>
        <v>0</v>
      </c>
      <c r="BG100" s="128">
        <f t="shared" si="2"/>
        <v>0</v>
      </c>
      <c r="BH100" s="128">
        <f t="shared" si="3"/>
        <v>0</v>
      </c>
      <c r="BI100" s="128">
        <f t="shared" si="4"/>
        <v>0</v>
      </c>
      <c r="BJ100" s="127" t="s">
        <v>22</v>
      </c>
      <c r="BK100" s="126"/>
      <c r="BL100" s="126"/>
      <c r="BM100" s="126"/>
    </row>
    <row r="101" spans="2:65" s="1" customFormat="1" ht="18" customHeight="1" x14ac:dyDescent="0.3">
      <c r="B101" s="121"/>
      <c r="C101" s="122"/>
      <c r="D101" s="173" t="s">
        <v>122</v>
      </c>
      <c r="E101" s="229"/>
      <c r="F101" s="229"/>
      <c r="G101" s="229"/>
      <c r="H101" s="229"/>
      <c r="I101" s="122"/>
      <c r="J101" s="122"/>
      <c r="K101" s="122"/>
      <c r="L101" s="122"/>
      <c r="M101" s="122"/>
      <c r="N101" s="174">
        <f>ROUND(N88*T101,2)</f>
        <v>0</v>
      </c>
      <c r="O101" s="229"/>
      <c r="P101" s="229"/>
      <c r="Q101" s="229"/>
      <c r="R101" s="123"/>
      <c r="S101" s="122"/>
      <c r="T101" s="124"/>
      <c r="U101" s="125" t="s">
        <v>47</v>
      </c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7" t="s">
        <v>120</v>
      </c>
      <c r="AZ101" s="126"/>
      <c r="BA101" s="126"/>
      <c r="BB101" s="126"/>
      <c r="BC101" s="126"/>
      <c r="BD101" s="126"/>
      <c r="BE101" s="128">
        <f t="shared" si="0"/>
        <v>0</v>
      </c>
      <c r="BF101" s="128">
        <f t="shared" si="1"/>
        <v>0</v>
      </c>
      <c r="BG101" s="128">
        <f t="shared" si="2"/>
        <v>0</v>
      </c>
      <c r="BH101" s="128">
        <f t="shared" si="3"/>
        <v>0</v>
      </c>
      <c r="BI101" s="128">
        <f t="shared" si="4"/>
        <v>0</v>
      </c>
      <c r="BJ101" s="127" t="s">
        <v>22</v>
      </c>
      <c r="BK101" s="126"/>
      <c r="BL101" s="126"/>
      <c r="BM101" s="126"/>
    </row>
    <row r="102" spans="2:65" s="1" customFormat="1" ht="18" customHeight="1" x14ac:dyDescent="0.3">
      <c r="B102" s="121"/>
      <c r="C102" s="122"/>
      <c r="D102" s="173" t="s">
        <v>123</v>
      </c>
      <c r="E102" s="229"/>
      <c r="F102" s="229"/>
      <c r="G102" s="229"/>
      <c r="H102" s="229"/>
      <c r="I102" s="122"/>
      <c r="J102" s="122"/>
      <c r="K102" s="122"/>
      <c r="L102" s="122"/>
      <c r="M102" s="122"/>
      <c r="N102" s="174">
        <f>ROUND(N88*T102,2)</f>
        <v>0</v>
      </c>
      <c r="O102" s="229"/>
      <c r="P102" s="229"/>
      <c r="Q102" s="229"/>
      <c r="R102" s="123"/>
      <c r="S102" s="122"/>
      <c r="T102" s="124"/>
      <c r="U102" s="125" t="s">
        <v>47</v>
      </c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7" t="s">
        <v>120</v>
      </c>
      <c r="AZ102" s="126"/>
      <c r="BA102" s="126"/>
      <c r="BB102" s="126"/>
      <c r="BC102" s="126"/>
      <c r="BD102" s="126"/>
      <c r="BE102" s="128">
        <f t="shared" si="0"/>
        <v>0</v>
      </c>
      <c r="BF102" s="128">
        <f t="shared" si="1"/>
        <v>0</v>
      </c>
      <c r="BG102" s="128">
        <f t="shared" si="2"/>
        <v>0</v>
      </c>
      <c r="BH102" s="128">
        <f t="shared" si="3"/>
        <v>0</v>
      </c>
      <c r="BI102" s="128">
        <f t="shared" si="4"/>
        <v>0</v>
      </c>
      <c r="BJ102" s="127" t="s">
        <v>22</v>
      </c>
      <c r="BK102" s="126"/>
      <c r="BL102" s="126"/>
      <c r="BM102" s="126"/>
    </row>
    <row r="103" spans="2:65" s="1" customFormat="1" ht="18" customHeight="1" x14ac:dyDescent="0.3">
      <c r="B103" s="121"/>
      <c r="C103" s="122"/>
      <c r="D103" s="173" t="s">
        <v>124</v>
      </c>
      <c r="E103" s="229"/>
      <c r="F103" s="229"/>
      <c r="G103" s="229"/>
      <c r="H103" s="229"/>
      <c r="I103" s="122"/>
      <c r="J103" s="122"/>
      <c r="K103" s="122"/>
      <c r="L103" s="122"/>
      <c r="M103" s="122"/>
      <c r="N103" s="174">
        <f>ROUND(N88*T103,2)</f>
        <v>0</v>
      </c>
      <c r="O103" s="229"/>
      <c r="P103" s="229"/>
      <c r="Q103" s="229"/>
      <c r="R103" s="123"/>
      <c r="S103" s="122"/>
      <c r="T103" s="124"/>
      <c r="U103" s="125" t="s">
        <v>47</v>
      </c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7" t="s">
        <v>120</v>
      </c>
      <c r="AZ103" s="126"/>
      <c r="BA103" s="126"/>
      <c r="BB103" s="126"/>
      <c r="BC103" s="126"/>
      <c r="BD103" s="126"/>
      <c r="BE103" s="128">
        <f t="shared" si="0"/>
        <v>0</v>
      </c>
      <c r="BF103" s="128">
        <f t="shared" si="1"/>
        <v>0</v>
      </c>
      <c r="BG103" s="128">
        <f t="shared" si="2"/>
        <v>0</v>
      </c>
      <c r="BH103" s="128">
        <f t="shared" si="3"/>
        <v>0</v>
      </c>
      <c r="BI103" s="128">
        <f t="shared" si="4"/>
        <v>0</v>
      </c>
      <c r="BJ103" s="127" t="s">
        <v>22</v>
      </c>
      <c r="BK103" s="126"/>
      <c r="BL103" s="126"/>
      <c r="BM103" s="126"/>
    </row>
    <row r="104" spans="2:65" s="1" customFormat="1" ht="18" customHeight="1" x14ac:dyDescent="0.3">
      <c r="B104" s="121"/>
      <c r="C104" s="122"/>
      <c r="D104" s="129" t="s">
        <v>125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74">
        <f>ROUND(N88*T104,2)</f>
        <v>0</v>
      </c>
      <c r="O104" s="229"/>
      <c r="P104" s="229"/>
      <c r="Q104" s="229"/>
      <c r="R104" s="123"/>
      <c r="S104" s="122"/>
      <c r="T104" s="130"/>
      <c r="U104" s="131" t="s">
        <v>47</v>
      </c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7" t="s">
        <v>126</v>
      </c>
      <c r="AZ104" s="126"/>
      <c r="BA104" s="126"/>
      <c r="BB104" s="126"/>
      <c r="BC104" s="126"/>
      <c r="BD104" s="126"/>
      <c r="BE104" s="128">
        <f t="shared" si="0"/>
        <v>0</v>
      </c>
      <c r="BF104" s="128">
        <f t="shared" si="1"/>
        <v>0</v>
      </c>
      <c r="BG104" s="128">
        <f t="shared" si="2"/>
        <v>0</v>
      </c>
      <c r="BH104" s="128">
        <f t="shared" si="3"/>
        <v>0</v>
      </c>
      <c r="BI104" s="128">
        <f t="shared" si="4"/>
        <v>0</v>
      </c>
      <c r="BJ104" s="127" t="s">
        <v>22</v>
      </c>
      <c r="BK104" s="126"/>
      <c r="BL104" s="126"/>
      <c r="BM104" s="126"/>
    </row>
    <row r="105" spans="2:65" s="1" customFormat="1" x14ac:dyDescent="0.3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65" s="1" customFormat="1" ht="29.25" customHeight="1" x14ac:dyDescent="0.3">
      <c r="B106" s="30"/>
      <c r="C106" s="103" t="s">
        <v>98</v>
      </c>
      <c r="D106" s="104"/>
      <c r="E106" s="104"/>
      <c r="F106" s="104"/>
      <c r="G106" s="104"/>
      <c r="H106" s="104"/>
      <c r="I106" s="104"/>
      <c r="J106" s="104"/>
      <c r="K106" s="104"/>
      <c r="L106" s="170">
        <f>ROUND(SUM(N88+N98),2)</f>
        <v>0</v>
      </c>
      <c r="M106" s="230"/>
      <c r="N106" s="230"/>
      <c r="O106" s="230"/>
      <c r="P106" s="230"/>
      <c r="Q106" s="230"/>
      <c r="R106" s="32"/>
    </row>
    <row r="107" spans="2:65" s="1" customFormat="1" ht="6.95" customHeight="1" x14ac:dyDescent="0.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65" s="1" customFormat="1" ht="6.95" customHeight="1" x14ac:dyDescent="0.3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65" s="1" customFormat="1" ht="36.950000000000003" customHeight="1" x14ac:dyDescent="0.3">
      <c r="B112" s="30"/>
      <c r="C112" s="184" t="s">
        <v>127</v>
      </c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30" customHeight="1" x14ac:dyDescent="0.3">
      <c r="B114" s="30"/>
      <c r="C114" s="25" t="s">
        <v>17</v>
      </c>
      <c r="D114" s="31"/>
      <c r="E114" s="31"/>
      <c r="F114" s="231" t="str">
        <f>F6</f>
        <v>Tenisové kurty Rudník</v>
      </c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31"/>
      <c r="R114" s="32"/>
    </row>
    <row r="115" spans="2:65" s="1" customFormat="1" ht="36.950000000000003" customHeight="1" x14ac:dyDescent="0.3">
      <c r="B115" s="30"/>
      <c r="C115" s="64" t="s">
        <v>102</v>
      </c>
      <c r="D115" s="31"/>
      <c r="E115" s="31"/>
      <c r="F115" s="185" t="str">
        <f>F7</f>
        <v>02 - Rozpočet</v>
      </c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31"/>
      <c r="R115" s="32"/>
    </row>
    <row r="116" spans="2:65" s="1" customFormat="1" ht="6.95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8" customHeight="1" x14ac:dyDescent="0.3">
      <c r="B117" s="30"/>
      <c r="C117" s="25" t="s">
        <v>23</v>
      </c>
      <c r="D117" s="31"/>
      <c r="E117" s="31"/>
      <c r="F117" s="23" t="str">
        <f>F9</f>
        <v xml:space="preserve">Rudník </v>
      </c>
      <c r="G117" s="31"/>
      <c r="H117" s="31"/>
      <c r="I117" s="31"/>
      <c r="J117" s="31"/>
      <c r="K117" s="25" t="s">
        <v>25</v>
      </c>
      <c r="L117" s="31"/>
      <c r="M117" s="232" t="str">
        <f>IF(O9="","",O9)</f>
        <v>13.12.2016</v>
      </c>
      <c r="N117" s="169"/>
      <c r="O117" s="169"/>
      <c r="P117" s="169"/>
      <c r="Q117" s="31"/>
      <c r="R117" s="32"/>
    </row>
    <row r="118" spans="2:65" s="1" customFormat="1" ht="6.9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1" customFormat="1" ht="15" x14ac:dyDescent="0.3">
      <c r="B119" s="30"/>
      <c r="C119" s="25" t="s">
        <v>29</v>
      </c>
      <c r="D119" s="31"/>
      <c r="E119" s="31"/>
      <c r="F119" s="23" t="str">
        <f>E12</f>
        <v>Obec Rudník</v>
      </c>
      <c r="G119" s="31"/>
      <c r="H119" s="31"/>
      <c r="I119" s="31"/>
      <c r="J119" s="31"/>
      <c r="K119" s="25" t="s">
        <v>35</v>
      </c>
      <c r="L119" s="31"/>
      <c r="M119" s="203" t="str">
        <f>E18</f>
        <v>A177 s.r.o.</v>
      </c>
      <c r="N119" s="169"/>
      <c r="O119" s="169"/>
      <c r="P119" s="169"/>
      <c r="Q119" s="169"/>
      <c r="R119" s="32"/>
    </row>
    <row r="120" spans="2:65" s="1" customFormat="1" ht="14.45" customHeight="1" x14ac:dyDescent="0.3">
      <c r="B120" s="30"/>
      <c r="C120" s="25" t="s">
        <v>33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40</v>
      </c>
      <c r="L120" s="31"/>
      <c r="M120" s="203" t="str">
        <f>E21</f>
        <v xml:space="preserve"> </v>
      </c>
      <c r="N120" s="169"/>
      <c r="O120" s="169"/>
      <c r="P120" s="169"/>
      <c r="Q120" s="169"/>
      <c r="R120" s="32"/>
    </row>
    <row r="121" spans="2:65" s="1" customFormat="1" ht="10.35" customHeight="1" x14ac:dyDescent="0.3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5" s="8" customFormat="1" ht="29.25" customHeight="1" x14ac:dyDescent="0.3">
      <c r="B122" s="132"/>
      <c r="C122" s="133" t="s">
        <v>128</v>
      </c>
      <c r="D122" s="134" t="s">
        <v>129</v>
      </c>
      <c r="E122" s="134" t="s">
        <v>64</v>
      </c>
      <c r="F122" s="233" t="s">
        <v>130</v>
      </c>
      <c r="G122" s="234"/>
      <c r="H122" s="234"/>
      <c r="I122" s="234"/>
      <c r="J122" s="134" t="s">
        <v>131</v>
      </c>
      <c r="K122" s="134" t="s">
        <v>132</v>
      </c>
      <c r="L122" s="235" t="s">
        <v>133</v>
      </c>
      <c r="M122" s="234"/>
      <c r="N122" s="233" t="s">
        <v>107</v>
      </c>
      <c r="O122" s="234"/>
      <c r="P122" s="234"/>
      <c r="Q122" s="236"/>
      <c r="R122" s="135"/>
      <c r="T122" s="71" t="s">
        <v>134</v>
      </c>
      <c r="U122" s="72" t="s">
        <v>46</v>
      </c>
      <c r="V122" s="72" t="s">
        <v>135</v>
      </c>
      <c r="W122" s="72" t="s">
        <v>136</v>
      </c>
      <c r="X122" s="72" t="s">
        <v>137</v>
      </c>
      <c r="Y122" s="72" t="s">
        <v>138</v>
      </c>
      <c r="Z122" s="72" t="s">
        <v>139</v>
      </c>
      <c r="AA122" s="73" t="s">
        <v>140</v>
      </c>
    </row>
    <row r="123" spans="2:65" s="1" customFormat="1" ht="29.25" customHeight="1" x14ac:dyDescent="0.35">
      <c r="B123" s="30"/>
      <c r="C123" s="75" t="s">
        <v>104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17">
        <f>BK123</f>
        <v>0</v>
      </c>
      <c r="O123" s="218"/>
      <c r="P123" s="218"/>
      <c r="Q123" s="218"/>
      <c r="R123" s="32"/>
      <c r="T123" s="74"/>
      <c r="U123" s="46"/>
      <c r="V123" s="46"/>
      <c r="W123" s="136">
        <f>W124+W188</f>
        <v>0</v>
      </c>
      <c r="X123" s="46"/>
      <c r="Y123" s="136">
        <f>Y124+Y188</f>
        <v>242.98671053999999</v>
      </c>
      <c r="Z123" s="46"/>
      <c r="AA123" s="137">
        <f>AA124+AA188</f>
        <v>0</v>
      </c>
      <c r="AT123" s="13" t="s">
        <v>81</v>
      </c>
      <c r="AU123" s="13" t="s">
        <v>109</v>
      </c>
      <c r="BK123" s="138">
        <f>BK124+BK188</f>
        <v>0</v>
      </c>
    </row>
    <row r="124" spans="2:65" s="9" customFormat="1" ht="37.35" customHeight="1" x14ac:dyDescent="0.35">
      <c r="B124" s="139"/>
      <c r="C124" s="140"/>
      <c r="D124" s="141" t="s">
        <v>110</v>
      </c>
      <c r="E124" s="141"/>
      <c r="F124" s="141"/>
      <c r="G124" s="141"/>
      <c r="H124" s="141"/>
      <c r="I124" s="141"/>
      <c r="J124" s="141"/>
      <c r="K124" s="141"/>
      <c r="L124" s="141"/>
      <c r="M124" s="141"/>
      <c r="N124" s="219">
        <f>BK124</f>
        <v>0</v>
      </c>
      <c r="O124" s="220"/>
      <c r="P124" s="220"/>
      <c r="Q124" s="220"/>
      <c r="R124" s="142"/>
      <c r="T124" s="143"/>
      <c r="U124" s="140"/>
      <c r="V124" s="140"/>
      <c r="W124" s="144">
        <f>W125+W147+W149+W157+W169+W174+W186</f>
        <v>0</v>
      </c>
      <c r="X124" s="140"/>
      <c r="Y124" s="144">
        <f>Y125+Y147+Y149+Y157+Y169+Y174+Y186</f>
        <v>242.98671053999999</v>
      </c>
      <c r="Z124" s="140"/>
      <c r="AA124" s="145">
        <f>AA125+AA147+AA149+AA157+AA169+AA174+AA186</f>
        <v>0</v>
      </c>
      <c r="AR124" s="146" t="s">
        <v>22</v>
      </c>
      <c r="AT124" s="147" t="s">
        <v>81</v>
      </c>
      <c r="AU124" s="147" t="s">
        <v>82</v>
      </c>
      <c r="AY124" s="146" t="s">
        <v>141</v>
      </c>
      <c r="BK124" s="148">
        <f>BK125+BK147+BK149+BK157+BK169+BK174+BK186</f>
        <v>0</v>
      </c>
    </row>
    <row r="125" spans="2:65" s="9" customFormat="1" ht="19.899999999999999" customHeight="1" x14ac:dyDescent="0.3">
      <c r="B125" s="139"/>
      <c r="C125" s="140"/>
      <c r="D125" s="149" t="s">
        <v>111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221">
        <f>BK125</f>
        <v>0</v>
      </c>
      <c r="O125" s="222"/>
      <c r="P125" s="222"/>
      <c r="Q125" s="222"/>
      <c r="R125" s="142"/>
      <c r="T125" s="143"/>
      <c r="U125" s="140"/>
      <c r="V125" s="140"/>
      <c r="W125" s="144">
        <f>SUM(W126:W146)</f>
        <v>0</v>
      </c>
      <c r="X125" s="140"/>
      <c r="Y125" s="144">
        <f>SUM(Y126:Y146)</f>
        <v>1.4265000000000002E-2</v>
      </c>
      <c r="Z125" s="140"/>
      <c r="AA125" s="145">
        <f>SUM(AA126:AA146)</f>
        <v>0</v>
      </c>
      <c r="AR125" s="146" t="s">
        <v>22</v>
      </c>
      <c r="AT125" s="147" t="s">
        <v>81</v>
      </c>
      <c r="AU125" s="147" t="s">
        <v>22</v>
      </c>
      <c r="AY125" s="146" t="s">
        <v>141</v>
      </c>
      <c r="BK125" s="148">
        <f>SUM(BK126:BK146)</f>
        <v>0</v>
      </c>
    </row>
    <row r="126" spans="2:65" s="1" customFormat="1" ht="31.5" customHeight="1" x14ac:dyDescent="0.3">
      <c r="B126" s="121"/>
      <c r="C126" s="150" t="s">
        <v>22</v>
      </c>
      <c r="D126" s="150" t="s">
        <v>142</v>
      </c>
      <c r="E126" s="151" t="s">
        <v>143</v>
      </c>
      <c r="F126" s="213" t="s">
        <v>144</v>
      </c>
      <c r="G126" s="214"/>
      <c r="H126" s="214"/>
      <c r="I126" s="214"/>
      <c r="J126" s="152" t="s">
        <v>145</v>
      </c>
      <c r="K126" s="153">
        <v>306.23899999999998</v>
      </c>
      <c r="L126" s="215">
        <v>0</v>
      </c>
      <c r="M126" s="214"/>
      <c r="N126" s="216">
        <f t="shared" ref="N126:N146" si="5">ROUND(L126*K126,2)</f>
        <v>0</v>
      </c>
      <c r="O126" s="214"/>
      <c r="P126" s="214"/>
      <c r="Q126" s="214"/>
      <c r="R126" s="123"/>
      <c r="T126" s="154" t="s">
        <v>3</v>
      </c>
      <c r="U126" s="39" t="s">
        <v>47</v>
      </c>
      <c r="V126" s="31"/>
      <c r="W126" s="155">
        <f t="shared" ref="W126:W146" si="6">V126*K126</f>
        <v>0</v>
      </c>
      <c r="X126" s="155">
        <v>0</v>
      </c>
      <c r="Y126" s="155">
        <f t="shared" ref="Y126:Y146" si="7">X126*K126</f>
        <v>0</v>
      </c>
      <c r="Z126" s="155">
        <v>0</v>
      </c>
      <c r="AA126" s="156">
        <f t="shared" ref="AA126:AA146" si="8">Z126*K126</f>
        <v>0</v>
      </c>
      <c r="AR126" s="13" t="s">
        <v>146</v>
      </c>
      <c r="AT126" s="13" t="s">
        <v>142</v>
      </c>
      <c r="AU126" s="13" t="s">
        <v>100</v>
      </c>
      <c r="AY126" s="13" t="s">
        <v>141</v>
      </c>
      <c r="BE126" s="96">
        <f t="shared" ref="BE126:BE146" si="9">IF(U126="základní",N126,0)</f>
        <v>0</v>
      </c>
      <c r="BF126" s="96">
        <f t="shared" ref="BF126:BF146" si="10">IF(U126="snížená",N126,0)</f>
        <v>0</v>
      </c>
      <c r="BG126" s="96">
        <f t="shared" ref="BG126:BG146" si="11">IF(U126="zákl. přenesená",N126,0)</f>
        <v>0</v>
      </c>
      <c r="BH126" s="96">
        <f t="shared" ref="BH126:BH146" si="12">IF(U126="sníž. přenesená",N126,0)</f>
        <v>0</v>
      </c>
      <c r="BI126" s="96">
        <f t="shared" ref="BI126:BI146" si="13">IF(U126="nulová",N126,0)</f>
        <v>0</v>
      </c>
      <c r="BJ126" s="13" t="s">
        <v>22</v>
      </c>
      <c r="BK126" s="96">
        <f t="shared" ref="BK126:BK146" si="14">ROUND(L126*K126,2)</f>
        <v>0</v>
      </c>
      <c r="BL126" s="13" t="s">
        <v>146</v>
      </c>
      <c r="BM126" s="13" t="s">
        <v>147</v>
      </c>
    </row>
    <row r="127" spans="2:65" s="1" customFormat="1" ht="31.5" customHeight="1" x14ac:dyDescent="0.3">
      <c r="B127" s="121"/>
      <c r="C127" s="150" t="s">
        <v>100</v>
      </c>
      <c r="D127" s="150" t="s">
        <v>142</v>
      </c>
      <c r="E127" s="151" t="s">
        <v>148</v>
      </c>
      <c r="F127" s="213" t="s">
        <v>149</v>
      </c>
      <c r="G127" s="214"/>
      <c r="H127" s="214"/>
      <c r="I127" s="214"/>
      <c r="J127" s="152" t="s">
        <v>145</v>
      </c>
      <c r="K127" s="153">
        <v>48</v>
      </c>
      <c r="L127" s="215">
        <v>0</v>
      </c>
      <c r="M127" s="214"/>
      <c r="N127" s="216">
        <f t="shared" si="5"/>
        <v>0</v>
      </c>
      <c r="O127" s="214"/>
      <c r="P127" s="214"/>
      <c r="Q127" s="214"/>
      <c r="R127" s="123"/>
      <c r="T127" s="154" t="s">
        <v>3</v>
      </c>
      <c r="U127" s="39" t="s">
        <v>47</v>
      </c>
      <c r="V127" s="31"/>
      <c r="W127" s="155">
        <f t="shared" si="6"/>
        <v>0</v>
      </c>
      <c r="X127" s="155">
        <v>0</v>
      </c>
      <c r="Y127" s="155">
        <f t="shared" si="7"/>
        <v>0</v>
      </c>
      <c r="Z127" s="155">
        <v>0</v>
      </c>
      <c r="AA127" s="156">
        <f t="shared" si="8"/>
        <v>0</v>
      </c>
      <c r="AR127" s="13" t="s">
        <v>146</v>
      </c>
      <c r="AT127" s="13" t="s">
        <v>142</v>
      </c>
      <c r="AU127" s="13" t="s">
        <v>100</v>
      </c>
      <c r="AY127" s="13" t="s">
        <v>141</v>
      </c>
      <c r="BE127" s="96">
        <f t="shared" si="9"/>
        <v>0</v>
      </c>
      <c r="BF127" s="96">
        <f t="shared" si="10"/>
        <v>0</v>
      </c>
      <c r="BG127" s="96">
        <f t="shared" si="11"/>
        <v>0</v>
      </c>
      <c r="BH127" s="96">
        <f t="shared" si="12"/>
        <v>0</v>
      </c>
      <c r="BI127" s="96">
        <f t="shared" si="13"/>
        <v>0</v>
      </c>
      <c r="BJ127" s="13" t="s">
        <v>22</v>
      </c>
      <c r="BK127" s="96">
        <f t="shared" si="14"/>
        <v>0</v>
      </c>
      <c r="BL127" s="13" t="s">
        <v>146</v>
      </c>
      <c r="BM127" s="13" t="s">
        <v>150</v>
      </c>
    </row>
    <row r="128" spans="2:65" s="1" customFormat="1" ht="31.5" customHeight="1" x14ac:dyDescent="0.3">
      <c r="B128" s="121"/>
      <c r="C128" s="150" t="s">
        <v>151</v>
      </c>
      <c r="D128" s="150" t="s">
        <v>142</v>
      </c>
      <c r="E128" s="151" t="s">
        <v>152</v>
      </c>
      <c r="F128" s="213" t="s">
        <v>153</v>
      </c>
      <c r="G128" s="214"/>
      <c r="H128" s="214"/>
      <c r="I128" s="214"/>
      <c r="J128" s="152" t="s">
        <v>145</v>
      </c>
      <c r="K128" s="153">
        <v>222.483</v>
      </c>
      <c r="L128" s="215">
        <v>0</v>
      </c>
      <c r="M128" s="214"/>
      <c r="N128" s="216">
        <f t="shared" si="5"/>
        <v>0</v>
      </c>
      <c r="O128" s="214"/>
      <c r="P128" s="214"/>
      <c r="Q128" s="214"/>
      <c r="R128" s="123"/>
      <c r="T128" s="154" t="s">
        <v>3</v>
      </c>
      <c r="U128" s="39" t="s">
        <v>47</v>
      </c>
      <c r="V128" s="31"/>
      <c r="W128" s="155">
        <f t="shared" si="6"/>
        <v>0</v>
      </c>
      <c r="X128" s="155">
        <v>0</v>
      </c>
      <c r="Y128" s="155">
        <f t="shared" si="7"/>
        <v>0</v>
      </c>
      <c r="Z128" s="155">
        <v>0</v>
      </c>
      <c r="AA128" s="156">
        <f t="shared" si="8"/>
        <v>0</v>
      </c>
      <c r="AR128" s="13" t="s">
        <v>146</v>
      </c>
      <c r="AT128" s="13" t="s">
        <v>142</v>
      </c>
      <c r="AU128" s="13" t="s">
        <v>100</v>
      </c>
      <c r="AY128" s="13" t="s">
        <v>141</v>
      </c>
      <c r="BE128" s="96">
        <f t="shared" si="9"/>
        <v>0</v>
      </c>
      <c r="BF128" s="96">
        <f t="shared" si="10"/>
        <v>0</v>
      </c>
      <c r="BG128" s="96">
        <f t="shared" si="11"/>
        <v>0</v>
      </c>
      <c r="BH128" s="96">
        <f t="shared" si="12"/>
        <v>0</v>
      </c>
      <c r="BI128" s="96">
        <f t="shared" si="13"/>
        <v>0</v>
      </c>
      <c r="BJ128" s="13" t="s">
        <v>22</v>
      </c>
      <c r="BK128" s="96">
        <f t="shared" si="14"/>
        <v>0</v>
      </c>
      <c r="BL128" s="13" t="s">
        <v>146</v>
      </c>
      <c r="BM128" s="13" t="s">
        <v>154</v>
      </c>
    </row>
    <row r="129" spans="2:65" s="1" customFormat="1" ht="31.5" customHeight="1" x14ac:dyDescent="0.3">
      <c r="B129" s="121"/>
      <c r="C129" s="150" t="s">
        <v>146</v>
      </c>
      <c r="D129" s="150" t="s">
        <v>142</v>
      </c>
      <c r="E129" s="151" t="s">
        <v>155</v>
      </c>
      <c r="F129" s="213" t="s">
        <v>156</v>
      </c>
      <c r="G129" s="214"/>
      <c r="H129" s="214"/>
      <c r="I129" s="214"/>
      <c r="J129" s="152" t="s">
        <v>145</v>
      </c>
      <c r="K129" s="153">
        <v>222.483</v>
      </c>
      <c r="L129" s="215">
        <v>0</v>
      </c>
      <c r="M129" s="214"/>
      <c r="N129" s="216">
        <f t="shared" si="5"/>
        <v>0</v>
      </c>
      <c r="O129" s="214"/>
      <c r="P129" s="214"/>
      <c r="Q129" s="214"/>
      <c r="R129" s="123"/>
      <c r="T129" s="154" t="s">
        <v>3</v>
      </c>
      <c r="U129" s="39" t="s">
        <v>47</v>
      </c>
      <c r="V129" s="31"/>
      <c r="W129" s="155">
        <f t="shared" si="6"/>
        <v>0</v>
      </c>
      <c r="X129" s="155">
        <v>0</v>
      </c>
      <c r="Y129" s="155">
        <f t="shared" si="7"/>
        <v>0</v>
      </c>
      <c r="Z129" s="155">
        <v>0</v>
      </c>
      <c r="AA129" s="156">
        <f t="shared" si="8"/>
        <v>0</v>
      </c>
      <c r="AR129" s="13" t="s">
        <v>146</v>
      </c>
      <c r="AT129" s="13" t="s">
        <v>142</v>
      </c>
      <c r="AU129" s="13" t="s">
        <v>100</v>
      </c>
      <c r="AY129" s="13" t="s">
        <v>141</v>
      </c>
      <c r="BE129" s="96">
        <f t="shared" si="9"/>
        <v>0</v>
      </c>
      <c r="BF129" s="96">
        <f t="shared" si="10"/>
        <v>0</v>
      </c>
      <c r="BG129" s="96">
        <f t="shared" si="11"/>
        <v>0</v>
      </c>
      <c r="BH129" s="96">
        <f t="shared" si="12"/>
        <v>0</v>
      </c>
      <c r="BI129" s="96">
        <f t="shared" si="13"/>
        <v>0</v>
      </c>
      <c r="BJ129" s="13" t="s">
        <v>22</v>
      </c>
      <c r="BK129" s="96">
        <f t="shared" si="14"/>
        <v>0</v>
      </c>
      <c r="BL129" s="13" t="s">
        <v>146</v>
      </c>
      <c r="BM129" s="13" t="s">
        <v>157</v>
      </c>
    </row>
    <row r="130" spans="2:65" s="1" customFormat="1" ht="31.5" customHeight="1" x14ac:dyDescent="0.3">
      <c r="B130" s="121"/>
      <c r="C130" s="150" t="s">
        <v>158</v>
      </c>
      <c r="D130" s="150" t="s">
        <v>142</v>
      </c>
      <c r="E130" s="151" t="s">
        <v>159</v>
      </c>
      <c r="F130" s="213" t="s">
        <v>160</v>
      </c>
      <c r="G130" s="214"/>
      <c r="H130" s="214"/>
      <c r="I130" s="214"/>
      <c r="J130" s="152" t="s">
        <v>145</v>
      </c>
      <c r="K130" s="153">
        <v>30.1</v>
      </c>
      <c r="L130" s="215">
        <v>0</v>
      </c>
      <c r="M130" s="214"/>
      <c r="N130" s="216">
        <f t="shared" si="5"/>
        <v>0</v>
      </c>
      <c r="O130" s="214"/>
      <c r="P130" s="214"/>
      <c r="Q130" s="214"/>
      <c r="R130" s="123"/>
      <c r="T130" s="154" t="s">
        <v>3</v>
      </c>
      <c r="U130" s="39" t="s">
        <v>47</v>
      </c>
      <c r="V130" s="31"/>
      <c r="W130" s="155">
        <f t="shared" si="6"/>
        <v>0</v>
      </c>
      <c r="X130" s="155">
        <v>0</v>
      </c>
      <c r="Y130" s="155">
        <f t="shared" si="7"/>
        <v>0</v>
      </c>
      <c r="Z130" s="155">
        <v>0</v>
      </c>
      <c r="AA130" s="156">
        <f t="shared" si="8"/>
        <v>0</v>
      </c>
      <c r="AR130" s="13" t="s">
        <v>146</v>
      </c>
      <c r="AT130" s="13" t="s">
        <v>142</v>
      </c>
      <c r="AU130" s="13" t="s">
        <v>100</v>
      </c>
      <c r="AY130" s="13" t="s">
        <v>141</v>
      </c>
      <c r="BE130" s="96">
        <f t="shared" si="9"/>
        <v>0</v>
      </c>
      <c r="BF130" s="96">
        <f t="shared" si="10"/>
        <v>0</v>
      </c>
      <c r="BG130" s="96">
        <f t="shared" si="11"/>
        <v>0</v>
      </c>
      <c r="BH130" s="96">
        <f t="shared" si="12"/>
        <v>0</v>
      </c>
      <c r="BI130" s="96">
        <f t="shared" si="13"/>
        <v>0</v>
      </c>
      <c r="BJ130" s="13" t="s">
        <v>22</v>
      </c>
      <c r="BK130" s="96">
        <f t="shared" si="14"/>
        <v>0</v>
      </c>
      <c r="BL130" s="13" t="s">
        <v>146</v>
      </c>
      <c r="BM130" s="13" t="s">
        <v>161</v>
      </c>
    </row>
    <row r="131" spans="2:65" s="1" customFormat="1" ht="31.5" customHeight="1" x14ac:dyDescent="0.3">
      <c r="B131" s="121"/>
      <c r="C131" s="150" t="s">
        <v>162</v>
      </c>
      <c r="D131" s="150" t="s">
        <v>142</v>
      </c>
      <c r="E131" s="151" t="s">
        <v>163</v>
      </c>
      <c r="F131" s="213" t="s">
        <v>164</v>
      </c>
      <c r="G131" s="214"/>
      <c r="H131" s="214"/>
      <c r="I131" s="214"/>
      <c r="J131" s="152" t="s">
        <v>145</v>
      </c>
      <c r="K131" s="153">
        <v>30.1</v>
      </c>
      <c r="L131" s="215">
        <v>0</v>
      </c>
      <c r="M131" s="214"/>
      <c r="N131" s="216">
        <f t="shared" si="5"/>
        <v>0</v>
      </c>
      <c r="O131" s="214"/>
      <c r="P131" s="214"/>
      <c r="Q131" s="214"/>
      <c r="R131" s="123"/>
      <c r="T131" s="154" t="s">
        <v>3</v>
      </c>
      <c r="U131" s="39" t="s">
        <v>47</v>
      </c>
      <c r="V131" s="31"/>
      <c r="W131" s="155">
        <f t="shared" si="6"/>
        <v>0</v>
      </c>
      <c r="X131" s="155">
        <v>0</v>
      </c>
      <c r="Y131" s="155">
        <f t="shared" si="7"/>
        <v>0</v>
      </c>
      <c r="Z131" s="155">
        <v>0</v>
      </c>
      <c r="AA131" s="156">
        <f t="shared" si="8"/>
        <v>0</v>
      </c>
      <c r="AR131" s="13" t="s">
        <v>146</v>
      </c>
      <c r="AT131" s="13" t="s">
        <v>142</v>
      </c>
      <c r="AU131" s="13" t="s">
        <v>100</v>
      </c>
      <c r="AY131" s="13" t="s">
        <v>141</v>
      </c>
      <c r="BE131" s="96">
        <f t="shared" si="9"/>
        <v>0</v>
      </c>
      <c r="BF131" s="96">
        <f t="shared" si="10"/>
        <v>0</v>
      </c>
      <c r="BG131" s="96">
        <f t="shared" si="11"/>
        <v>0</v>
      </c>
      <c r="BH131" s="96">
        <f t="shared" si="12"/>
        <v>0</v>
      </c>
      <c r="BI131" s="96">
        <f t="shared" si="13"/>
        <v>0</v>
      </c>
      <c r="BJ131" s="13" t="s">
        <v>22</v>
      </c>
      <c r="BK131" s="96">
        <f t="shared" si="14"/>
        <v>0</v>
      </c>
      <c r="BL131" s="13" t="s">
        <v>146</v>
      </c>
      <c r="BM131" s="13" t="s">
        <v>165</v>
      </c>
    </row>
    <row r="132" spans="2:65" s="1" customFormat="1" ht="31.5" customHeight="1" x14ac:dyDescent="0.3">
      <c r="B132" s="121"/>
      <c r="C132" s="150" t="s">
        <v>166</v>
      </c>
      <c r="D132" s="150" t="s">
        <v>142</v>
      </c>
      <c r="E132" s="151" t="s">
        <v>167</v>
      </c>
      <c r="F132" s="213" t="s">
        <v>168</v>
      </c>
      <c r="G132" s="214"/>
      <c r="H132" s="214"/>
      <c r="I132" s="214"/>
      <c r="J132" s="152" t="s">
        <v>145</v>
      </c>
      <c r="K132" s="153">
        <v>1.2</v>
      </c>
      <c r="L132" s="215">
        <v>0</v>
      </c>
      <c r="M132" s="214"/>
      <c r="N132" s="216">
        <f t="shared" si="5"/>
        <v>0</v>
      </c>
      <c r="O132" s="214"/>
      <c r="P132" s="214"/>
      <c r="Q132" s="214"/>
      <c r="R132" s="123"/>
      <c r="T132" s="154" t="s">
        <v>3</v>
      </c>
      <c r="U132" s="39" t="s">
        <v>47</v>
      </c>
      <c r="V132" s="31"/>
      <c r="W132" s="155">
        <f t="shared" si="6"/>
        <v>0</v>
      </c>
      <c r="X132" s="155">
        <v>0</v>
      </c>
      <c r="Y132" s="155">
        <f t="shared" si="7"/>
        <v>0</v>
      </c>
      <c r="Z132" s="155">
        <v>0</v>
      </c>
      <c r="AA132" s="156">
        <f t="shared" si="8"/>
        <v>0</v>
      </c>
      <c r="AR132" s="13" t="s">
        <v>146</v>
      </c>
      <c r="AT132" s="13" t="s">
        <v>142</v>
      </c>
      <c r="AU132" s="13" t="s">
        <v>100</v>
      </c>
      <c r="AY132" s="13" t="s">
        <v>141</v>
      </c>
      <c r="BE132" s="96">
        <f t="shared" si="9"/>
        <v>0</v>
      </c>
      <c r="BF132" s="96">
        <f t="shared" si="10"/>
        <v>0</v>
      </c>
      <c r="BG132" s="96">
        <f t="shared" si="11"/>
        <v>0</v>
      </c>
      <c r="BH132" s="96">
        <f t="shared" si="12"/>
        <v>0</v>
      </c>
      <c r="BI132" s="96">
        <f t="shared" si="13"/>
        <v>0</v>
      </c>
      <c r="BJ132" s="13" t="s">
        <v>22</v>
      </c>
      <c r="BK132" s="96">
        <f t="shared" si="14"/>
        <v>0</v>
      </c>
      <c r="BL132" s="13" t="s">
        <v>146</v>
      </c>
      <c r="BM132" s="13" t="s">
        <v>169</v>
      </c>
    </row>
    <row r="133" spans="2:65" s="1" customFormat="1" ht="31.5" customHeight="1" x14ac:dyDescent="0.3">
      <c r="B133" s="121"/>
      <c r="C133" s="150" t="s">
        <v>170</v>
      </c>
      <c r="D133" s="150" t="s">
        <v>142</v>
      </c>
      <c r="E133" s="151" t="s">
        <v>171</v>
      </c>
      <c r="F133" s="213" t="s">
        <v>172</v>
      </c>
      <c r="G133" s="214"/>
      <c r="H133" s="214"/>
      <c r="I133" s="214"/>
      <c r="J133" s="152" t="s">
        <v>145</v>
      </c>
      <c r="K133" s="153">
        <v>1.2</v>
      </c>
      <c r="L133" s="215">
        <v>0</v>
      </c>
      <c r="M133" s="214"/>
      <c r="N133" s="216">
        <f t="shared" si="5"/>
        <v>0</v>
      </c>
      <c r="O133" s="214"/>
      <c r="P133" s="214"/>
      <c r="Q133" s="214"/>
      <c r="R133" s="123"/>
      <c r="T133" s="154" t="s">
        <v>3</v>
      </c>
      <c r="U133" s="39" t="s">
        <v>47</v>
      </c>
      <c r="V133" s="31"/>
      <c r="W133" s="155">
        <f t="shared" si="6"/>
        <v>0</v>
      </c>
      <c r="X133" s="155">
        <v>0</v>
      </c>
      <c r="Y133" s="155">
        <f t="shared" si="7"/>
        <v>0</v>
      </c>
      <c r="Z133" s="155">
        <v>0</v>
      </c>
      <c r="AA133" s="156">
        <f t="shared" si="8"/>
        <v>0</v>
      </c>
      <c r="AR133" s="13" t="s">
        <v>146</v>
      </c>
      <c r="AT133" s="13" t="s">
        <v>142</v>
      </c>
      <c r="AU133" s="13" t="s">
        <v>100</v>
      </c>
      <c r="AY133" s="13" t="s">
        <v>141</v>
      </c>
      <c r="BE133" s="96">
        <f t="shared" si="9"/>
        <v>0</v>
      </c>
      <c r="BF133" s="96">
        <f t="shared" si="10"/>
        <v>0</v>
      </c>
      <c r="BG133" s="96">
        <f t="shared" si="11"/>
        <v>0</v>
      </c>
      <c r="BH133" s="96">
        <f t="shared" si="12"/>
        <v>0</v>
      </c>
      <c r="BI133" s="96">
        <f t="shared" si="13"/>
        <v>0</v>
      </c>
      <c r="BJ133" s="13" t="s">
        <v>22</v>
      </c>
      <c r="BK133" s="96">
        <f t="shared" si="14"/>
        <v>0</v>
      </c>
      <c r="BL133" s="13" t="s">
        <v>146</v>
      </c>
      <c r="BM133" s="13" t="s">
        <v>173</v>
      </c>
    </row>
    <row r="134" spans="2:65" s="1" customFormat="1" ht="44.25" customHeight="1" x14ac:dyDescent="0.3">
      <c r="B134" s="121"/>
      <c r="C134" s="150" t="s">
        <v>174</v>
      </c>
      <c r="D134" s="150" t="s">
        <v>142</v>
      </c>
      <c r="E134" s="151" t="s">
        <v>175</v>
      </c>
      <c r="F134" s="213" t="s">
        <v>176</v>
      </c>
      <c r="G134" s="214"/>
      <c r="H134" s="214"/>
      <c r="I134" s="214"/>
      <c r="J134" s="152" t="s">
        <v>145</v>
      </c>
      <c r="K134" s="153">
        <v>5.4</v>
      </c>
      <c r="L134" s="215">
        <v>0</v>
      </c>
      <c r="M134" s="214"/>
      <c r="N134" s="216">
        <f t="shared" si="5"/>
        <v>0</v>
      </c>
      <c r="O134" s="214"/>
      <c r="P134" s="214"/>
      <c r="Q134" s="214"/>
      <c r="R134" s="123"/>
      <c r="T134" s="154" t="s">
        <v>3</v>
      </c>
      <c r="U134" s="39" t="s">
        <v>47</v>
      </c>
      <c r="V134" s="31"/>
      <c r="W134" s="155">
        <f t="shared" si="6"/>
        <v>0</v>
      </c>
      <c r="X134" s="155">
        <v>0</v>
      </c>
      <c r="Y134" s="155">
        <f t="shared" si="7"/>
        <v>0</v>
      </c>
      <c r="Z134" s="155">
        <v>0</v>
      </c>
      <c r="AA134" s="156">
        <f t="shared" si="8"/>
        <v>0</v>
      </c>
      <c r="AR134" s="13" t="s">
        <v>146</v>
      </c>
      <c r="AT134" s="13" t="s">
        <v>142</v>
      </c>
      <c r="AU134" s="13" t="s">
        <v>100</v>
      </c>
      <c r="AY134" s="13" t="s">
        <v>141</v>
      </c>
      <c r="BE134" s="96">
        <f t="shared" si="9"/>
        <v>0</v>
      </c>
      <c r="BF134" s="96">
        <f t="shared" si="10"/>
        <v>0</v>
      </c>
      <c r="BG134" s="96">
        <f t="shared" si="11"/>
        <v>0</v>
      </c>
      <c r="BH134" s="96">
        <f t="shared" si="12"/>
        <v>0</v>
      </c>
      <c r="BI134" s="96">
        <f t="shared" si="13"/>
        <v>0</v>
      </c>
      <c r="BJ134" s="13" t="s">
        <v>22</v>
      </c>
      <c r="BK134" s="96">
        <f t="shared" si="14"/>
        <v>0</v>
      </c>
      <c r="BL134" s="13" t="s">
        <v>146</v>
      </c>
      <c r="BM134" s="13" t="s">
        <v>177</v>
      </c>
    </row>
    <row r="135" spans="2:65" s="1" customFormat="1" ht="31.5" customHeight="1" x14ac:dyDescent="0.3">
      <c r="B135" s="121"/>
      <c r="C135" s="150" t="s">
        <v>27</v>
      </c>
      <c r="D135" s="150" t="s">
        <v>142</v>
      </c>
      <c r="E135" s="151" t="s">
        <v>178</v>
      </c>
      <c r="F135" s="213" t="s">
        <v>179</v>
      </c>
      <c r="G135" s="214"/>
      <c r="H135" s="214"/>
      <c r="I135" s="214"/>
      <c r="J135" s="152" t="s">
        <v>145</v>
      </c>
      <c r="K135" s="153">
        <v>5.4</v>
      </c>
      <c r="L135" s="215">
        <v>0</v>
      </c>
      <c r="M135" s="214"/>
      <c r="N135" s="216">
        <f t="shared" si="5"/>
        <v>0</v>
      </c>
      <c r="O135" s="214"/>
      <c r="P135" s="214"/>
      <c r="Q135" s="214"/>
      <c r="R135" s="123"/>
      <c r="T135" s="154" t="s">
        <v>3</v>
      </c>
      <c r="U135" s="39" t="s">
        <v>47</v>
      </c>
      <c r="V135" s="31"/>
      <c r="W135" s="155">
        <f t="shared" si="6"/>
        <v>0</v>
      </c>
      <c r="X135" s="155">
        <v>0</v>
      </c>
      <c r="Y135" s="155">
        <f t="shared" si="7"/>
        <v>0</v>
      </c>
      <c r="Z135" s="155">
        <v>0</v>
      </c>
      <c r="AA135" s="156">
        <f t="shared" si="8"/>
        <v>0</v>
      </c>
      <c r="AR135" s="13" t="s">
        <v>146</v>
      </c>
      <c r="AT135" s="13" t="s">
        <v>142</v>
      </c>
      <c r="AU135" s="13" t="s">
        <v>100</v>
      </c>
      <c r="AY135" s="13" t="s">
        <v>141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3" t="s">
        <v>22</v>
      </c>
      <c r="BK135" s="96">
        <f t="shared" si="14"/>
        <v>0</v>
      </c>
      <c r="BL135" s="13" t="s">
        <v>146</v>
      </c>
      <c r="BM135" s="13" t="s">
        <v>180</v>
      </c>
    </row>
    <row r="136" spans="2:65" s="1" customFormat="1" ht="31.5" customHeight="1" x14ac:dyDescent="0.3">
      <c r="B136" s="121"/>
      <c r="C136" s="150" t="s">
        <v>181</v>
      </c>
      <c r="D136" s="150" t="s">
        <v>142</v>
      </c>
      <c r="E136" s="151" t="s">
        <v>182</v>
      </c>
      <c r="F136" s="213" t="s">
        <v>183</v>
      </c>
      <c r="G136" s="214"/>
      <c r="H136" s="214"/>
      <c r="I136" s="214"/>
      <c r="J136" s="152" t="s">
        <v>145</v>
      </c>
      <c r="K136" s="153">
        <v>210.9</v>
      </c>
      <c r="L136" s="215">
        <v>0</v>
      </c>
      <c r="M136" s="214"/>
      <c r="N136" s="216">
        <f t="shared" si="5"/>
        <v>0</v>
      </c>
      <c r="O136" s="214"/>
      <c r="P136" s="214"/>
      <c r="Q136" s="214"/>
      <c r="R136" s="123"/>
      <c r="T136" s="154" t="s">
        <v>3</v>
      </c>
      <c r="U136" s="39" t="s">
        <v>47</v>
      </c>
      <c r="V136" s="31"/>
      <c r="W136" s="155">
        <f t="shared" si="6"/>
        <v>0</v>
      </c>
      <c r="X136" s="155">
        <v>0</v>
      </c>
      <c r="Y136" s="155">
        <f t="shared" si="7"/>
        <v>0</v>
      </c>
      <c r="Z136" s="155">
        <v>0</v>
      </c>
      <c r="AA136" s="156">
        <f t="shared" si="8"/>
        <v>0</v>
      </c>
      <c r="AR136" s="13" t="s">
        <v>146</v>
      </c>
      <c r="AT136" s="13" t="s">
        <v>142</v>
      </c>
      <c r="AU136" s="13" t="s">
        <v>100</v>
      </c>
      <c r="AY136" s="13" t="s">
        <v>141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22</v>
      </c>
      <c r="BK136" s="96">
        <f t="shared" si="14"/>
        <v>0</v>
      </c>
      <c r="BL136" s="13" t="s">
        <v>146</v>
      </c>
      <c r="BM136" s="13" t="s">
        <v>184</v>
      </c>
    </row>
    <row r="137" spans="2:65" s="1" customFormat="1" ht="31.5" customHeight="1" x14ac:dyDescent="0.3">
      <c r="B137" s="121"/>
      <c r="C137" s="150" t="s">
        <v>185</v>
      </c>
      <c r="D137" s="150" t="s">
        <v>142</v>
      </c>
      <c r="E137" s="151" t="s">
        <v>186</v>
      </c>
      <c r="F137" s="213" t="s">
        <v>187</v>
      </c>
      <c r="G137" s="214"/>
      <c r="H137" s="214"/>
      <c r="I137" s="214"/>
      <c r="J137" s="152" t="s">
        <v>145</v>
      </c>
      <c r="K137" s="153">
        <v>264.54399999999998</v>
      </c>
      <c r="L137" s="215">
        <v>0</v>
      </c>
      <c r="M137" s="214"/>
      <c r="N137" s="216">
        <f t="shared" si="5"/>
        <v>0</v>
      </c>
      <c r="O137" s="214"/>
      <c r="P137" s="214"/>
      <c r="Q137" s="214"/>
      <c r="R137" s="123"/>
      <c r="T137" s="154" t="s">
        <v>3</v>
      </c>
      <c r="U137" s="39" t="s">
        <v>47</v>
      </c>
      <c r="V137" s="31"/>
      <c r="W137" s="155">
        <f t="shared" si="6"/>
        <v>0</v>
      </c>
      <c r="X137" s="155">
        <v>0</v>
      </c>
      <c r="Y137" s="155">
        <f t="shared" si="7"/>
        <v>0</v>
      </c>
      <c r="Z137" s="155">
        <v>0</v>
      </c>
      <c r="AA137" s="156">
        <f t="shared" si="8"/>
        <v>0</v>
      </c>
      <c r="AR137" s="13" t="s">
        <v>146</v>
      </c>
      <c r="AT137" s="13" t="s">
        <v>142</v>
      </c>
      <c r="AU137" s="13" t="s">
        <v>100</v>
      </c>
      <c r="AY137" s="13" t="s">
        <v>141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22</v>
      </c>
      <c r="BK137" s="96">
        <f t="shared" si="14"/>
        <v>0</v>
      </c>
      <c r="BL137" s="13" t="s">
        <v>146</v>
      </c>
      <c r="BM137" s="13" t="s">
        <v>188</v>
      </c>
    </row>
    <row r="138" spans="2:65" s="1" customFormat="1" ht="44.25" customHeight="1" x14ac:dyDescent="0.3">
      <c r="B138" s="121"/>
      <c r="C138" s="150" t="s">
        <v>189</v>
      </c>
      <c r="D138" s="150" t="s">
        <v>142</v>
      </c>
      <c r="E138" s="151" t="s">
        <v>190</v>
      </c>
      <c r="F138" s="213" t="s">
        <v>191</v>
      </c>
      <c r="G138" s="214"/>
      <c r="H138" s="214"/>
      <c r="I138" s="214"/>
      <c r="J138" s="152" t="s">
        <v>145</v>
      </c>
      <c r="K138" s="153">
        <v>793.63199999999995</v>
      </c>
      <c r="L138" s="215">
        <v>0</v>
      </c>
      <c r="M138" s="214"/>
      <c r="N138" s="216">
        <f t="shared" si="5"/>
        <v>0</v>
      </c>
      <c r="O138" s="214"/>
      <c r="P138" s="214"/>
      <c r="Q138" s="214"/>
      <c r="R138" s="123"/>
      <c r="T138" s="154" t="s">
        <v>3</v>
      </c>
      <c r="U138" s="39" t="s">
        <v>47</v>
      </c>
      <c r="V138" s="31"/>
      <c r="W138" s="155">
        <f t="shared" si="6"/>
        <v>0</v>
      </c>
      <c r="X138" s="155">
        <v>0</v>
      </c>
      <c r="Y138" s="155">
        <f t="shared" si="7"/>
        <v>0</v>
      </c>
      <c r="Z138" s="155">
        <v>0</v>
      </c>
      <c r="AA138" s="156">
        <f t="shared" si="8"/>
        <v>0</v>
      </c>
      <c r="AR138" s="13" t="s">
        <v>146</v>
      </c>
      <c r="AT138" s="13" t="s">
        <v>142</v>
      </c>
      <c r="AU138" s="13" t="s">
        <v>100</v>
      </c>
      <c r="AY138" s="13" t="s">
        <v>141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3" t="s">
        <v>22</v>
      </c>
      <c r="BK138" s="96">
        <f t="shared" si="14"/>
        <v>0</v>
      </c>
      <c r="BL138" s="13" t="s">
        <v>146</v>
      </c>
      <c r="BM138" s="13" t="s">
        <v>192</v>
      </c>
    </row>
    <row r="139" spans="2:65" s="1" customFormat="1" ht="22.5" customHeight="1" x14ac:dyDescent="0.3">
      <c r="B139" s="121"/>
      <c r="C139" s="150" t="s">
        <v>193</v>
      </c>
      <c r="D139" s="150" t="s">
        <v>142</v>
      </c>
      <c r="E139" s="151" t="s">
        <v>194</v>
      </c>
      <c r="F139" s="213" t="s">
        <v>195</v>
      </c>
      <c r="G139" s="214"/>
      <c r="H139" s="214"/>
      <c r="I139" s="214"/>
      <c r="J139" s="152" t="s">
        <v>196</v>
      </c>
      <c r="K139" s="153">
        <v>1452.3440000000001</v>
      </c>
      <c r="L139" s="215">
        <v>0</v>
      </c>
      <c r="M139" s="214"/>
      <c r="N139" s="216">
        <f t="shared" si="5"/>
        <v>0</v>
      </c>
      <c r="O139" s="214"/>
      <c r="P139" s="214"/>
      <c r="Q139" s="214"/>
      <c r="R139" s="123"/>
      <c r="T139" s="154" t="s">
        <v>3</v>
      </c>
      <c r="U139" s="39" t="s">
        <v>47</v>
      </c>
      <c r="V139" s="31"/>
      <c r="W139" s="155">
        <f t="shared" si="6"/>
        <v>0</v>
      </c>
      <c r="X139" s="155">
        <v>0</v>
      </c>
      <c r="Y139" s="155">
        <f t="shared" si="7"/>
        <v>0</v>
      </c>
      <c r="Z139" s="155">
        <v>0</v>
      </c>
      <c r="AA139" s="156">
        <f t="shared" si="8"/>
        <v>0</v>
      </c>
      <c r="AR139" s="13" t="s">
        <v>146</v>
      </c>
      <c r="AT139" s="13" t="s">
        <v>142</v>
      </c>
      <c r="AU139" s="13" t="s">
        <v>100</v>
      </c>
      <c r="AY139" s="13" t="s">
        <v>141</v>
      </c>
      <c r="BE139" s="96">
        <f t="shared" si="9"/>
        <v>0</v>
      </c>
      <c r="BF139" s="96">
        <f t="shared" si="10"/>
        <v>0</v>
      </c>
      <c r="BG139" s="96">
        <f t="shared" si="11"/>
        <v>0</v>
      </c>
      <c r="BH139" s="96">
        <f t="shared" si="12"/>
        <v>0</v>
      </c>
      <c r="BI139" s="96">
        <f t="shared" si="13"/>
        <v>0</v>
      </c>
      <c r="BJ139" s="13" t="s">
        <v>22</v>
      </c>
      <c r="BK139" s="96">
        <f t="shared" si="14"/>
        <v>0</v>
      </c>
      <c r="BL139" s="13" t="s">
        <v>146</v>
      </c>
      <c r="BM139" s="13" t="s">
        <v>197</v>
      </c>
    </row>
    <row r="140" spans="2:65" s="1" customFormat="1" ht="31.5" customHeight="1" x14ac:dyDescent="0.3">
      <c r="B140" s="121"/>
      <c r="C140" s="150" t="s">
        <v>198</v>
      </c>
      <c r="D140" s="150" t="s">
        <v>142</v>
      </c>
      <c r="E140" s="151" t="s">
        <v>199</v>
      </c>
      <c r="F140" s="213" t="s">
        <v>200</v>
      </c>
      <c r="G140" s="214"/>
      <c r="H140" s="214"/>
      <c r="I140" s="214"/>
      <c r="J140" s="152" t="s">
        <v>145</v>
      </c>
      <c r="K140" s="153">
        <v>42.639000000000003</v>
      </c>
      <c r="L140" s="215">
        <v>0</v>
      </c>
      <c r="M140" s="214"/>
      <c r="N140" s="216">
        <f t="shared" si="5"/>
        <v>0</v>
      </c>
      <c r="O140" s="214"/>
      <c r="P140" s="214"/>
      <c r="Q140" s="214"/>
      <c r="R140" s="123"/>
      <c r="T140" s="154" t="s">
        <v>3</v>
      </c>
      <c r="U140" s="39" t="s">
        <v>47</v>
      </c>
      <c r="V140" s="31"/>
      <c r="W140" s="155">
        <f t="shared" si="6"/>
        <v>0</v>
      </c>
      <c r="X140" s="155">
        <v>0</v>
      </c>
      <c r="Y140" s="155">
        <f t="shared" si="7"/>
        <v>0</v>
      </c>
      <c r="Z140" s="155">
        <v>0</v>
      </c>
      <c r="AA140" s="156">
        <f t="shared" si="8"/>
        <v>0</v>
      </c>
      <c r="AR140" s="13" t="s">
        <v>146</v>
      </c>
      <c r="AT140" s="13" t="s">
        <v>142</v>
      </c>
      <c r="AU140" s="13" t="s">
        <v>100</v>
      </c>
      <c r="AY140" s="13" t="s">
        <v>141</v>
      </c>
      <c r="BE140" s="96">
        <f t="shared" si="9"/>
        <v>0</v>
      </c>
      <c r="BF140" s="96">
        <f t="shared" si="10"/>
        <v>0</v>
      </c>
      <c r="BG140" s="96">
        <f t="shared" si="11"/>
        <v>0</v>
      </c>
      <c r="BH140" s="96">
        <f t="shared" si="12"/>
        <v>0</v>
      </c>
      <c r="BI140" s="96">
        <f t="shared" si="13"/>
        <v>0</v>
      </c>
      <c r="BJ140" s="13" t="s">
        <v>22</v>
      </c>
      <c r="BK140" s="96">
        <f t="shared" si="14"/>
        <v>0</v>
      </c>
      <c r="BL140" s="13" t="s">
        <v>146</v>
      </c>
      <c r="BM140" s="13" t="s">
        <v>201</v>
      </c>
    </row>
    <row r="141" spans="2:65" s="1" customFormat="1" ht="31.5" customHeight="1" x14ac:dyDescent="0.3">
      <c r="B141" s="121"/>
      <c r="C141" s="150" t="s">
        <v>202</v>
      </c>
      <c r="D141" s="150" t="s">
        <v>142</v>
      </c>
      <c r="E141" s="151" t="s">
        <v>203</v>
      </c>
      <c r="F141" s="213" t="s">
        <v>204</v>
      </c>
      <c r="G141" s="214"/>
      <c r="H141" s="214"/>
      <c r="I141" s="214"/>
      <c r="J141" s="152" t="s">
        <v>145</v>
      </c>
      <c r="K141" s="153">
        <v>43.2</v>
      </c>
      <c r="L141" s="215">
        <v>0</v>
      </c>
      <c r="M141" s="214"/>
      <c r="N141" s="216">
        <f t="shared" si="5"/>
        <v>0</v>
      </c>
      <c r="O141" s="214"/>
      <c r="P141" s="214"/>
      <c r="Q141" s="214"/>
      <c r="R141" s="123"/>
      <c r="T141" s="154" t="s">
        <v>3</v>
      </c>
      <c r="U141" s="39" t="s">
        <v>47</v>
      </c>
      <c r="V141" s="31"/>
      <c r="W141" s="155">
        <f t="shared" si="6"/>
        <v>0</v>
      </c>
      <c r="X141" s="155">
        <v>0</v>
      </c>
      <c r="Y141" s="155">
        <f t="shared" si="7"/>
        <v>0</v>
      </c>
      <c r="Z141" s="155">
        <v>0</v>
      </c>
      <c r="AA141" s="156">
        <f t="shared" si="8"/>
        <v>0</v>
      </c>
      <c r="AR141" s="13" t="s">
        <v>146</v>
      </c>
      <c r="AT141" s="13" t="s">
        <v>142</v>
      </c>
      <c r="AU141" s="13" t="s">
        <v>100</v>
      </c>
      <c r="AY141" s="13" t="s">
        <v>141</v>
      </c>
      <c r="BE141" s="96">
        <f t="shared" si="9"/>
        <v>0</v>
      </c>
      <c r="BF141" s="96">
        <f t="shared" si="10"/>
        <v>0</v>
      </c>
      <c r="BG141" s="96">
        <f t="shared" si="11"/>
        <v>0</v>
      </c>
      <c r="BH141" s="96">
        <f t="shared" si="12"/>
        <v>0</v>
      </c>
      <c r="BI141" s="96">
        <f t="shared" si="13"/>
        <v>0</v>
      </c>
      <c r="BJ141" s="13" t="s">
        <v>22</v>
      </c>
      <c r="BK141" s="96">
        <f t="shared" si="14"/>
        <v>0</v>
      </c>
      <c r="BL141" s="13" t="s">
        <v>146</v>
      </c>
      <c r="BM141" s="13" t="s">
        <v>205</v>
      </c>
    </row>
    <row r="142" spans="2:65" s="1" customFormat="1" ht="31.5" customHeight="1" x14ac:dyDescent="0.3">
      <c r="B142" s="121"/>
      <c r="C142" s="150" t="s">
        <v>206</v>
      </c>
      <c r="D142" s="150" t="s">
        <v>142</v>
      </c>
      <c r="E142" s="151" t="s">
        <v>207</v>
      </c>
      <c r="F142" s="213" t="s">
        <v>208</v>
      </c>
      <c r="G142" s="214"/>
      <c r="H142" s="214"/>
      <c r="I142" s="214"/>
      <c r="J142" s="152" t="s">
        <v>145</v>
      </c>
      <c r="K142" s="153">
        <v>25.54</v>
      </c>
      <c r="L142" s="215">
        <v>0</v>
      </c>
      <c r="M142" s="214"/>
      <c r="N142" s="216">
        <f t="shared" si="5"/>
        <v>0</v>
      </c>
      <c r="O142" s="214"/>
      <c r="P142" s="214"/>
      <c r="Q142" s="214"/>
      <c r="R142" s="123"/>
      <c r="T142" s="154" t="s">
        <v>3</v>
      </c>
      <c r="U142" s="39" t="s">
        <v>47</v>
      </c>
      <c r="V142" s="31"/>
      <c r="W142" s="155">
        <f t="shared" si="6"/>
        <v>0</v>
      </c>
      <c r="X142" s="155">
        <v>0</v>
      </c>
      <c r="Y142" s="155">
        <f t="shared" si="7"/>
        <v>0</v>
      </c>
      <c r="Z142" s="155">
        <v>0</v>
      </c>
      <c r="AA142" s="156">
        <f t="shared" si="8"/>
        <v>0</v>
      </c>
      <c r="AR142" s="13" t="s">
        <v>146</v>
      </c>
      <c r="AT142" s="13" t="s">
        <v>142</v>
      </c>
      <c r="AU142" s="13" t="s">
        <v>100</v>
      </c>
      <c r="AY142" s="13" t="s">
        <v>141</v>
      </c>
      <c r="BE142" s="96">
        <f t="shared" si="9"/>
        <v>0</v>
      </c>
      <c r="BF142" s="96">
        <f t="shared" si="10"/>
        <v>0</v>
      </c>
      <c r="BG142" s="96">
        <f t="shared" si="11"/>
        <v>0</v>
      </c>
      <c r="BH142" s="96">
        <f t="shared" si="12"/>
        <v>0</v>
      </c>
      <c r="BI142" s="96">
        <f t="shared" si="13"/>
        <v>0</v>
      </c>
      <c r="BJ142" s="13" t="s">
        <v>22</v>
      </c>
      <c r="BK142" s="96">
        <f t="shared" si="14"/>
        <v>0</v>
      </c>
      <c r="BL142" s="13" t="s">
        <v>146</v>
      </c>
      <c r="BM142" s="13" t="s">
        <v>209</v>
      </c>
    </row>
    <row r="143" spans="2:65" s="1" customFormat="1" ht="22.5" customHeight="1" x14ac:dyDescent="0.3">
      <c r="B143" s="121"/>
      <c r="C143" s="157" t="s">
        <v>210</v>
      </c>
      <c r="D143" s="157" t="s">
        <v>211</v>
      </c>
      <c r="E143" s="158" t="s">
        <v>212</v>
      </c>
      <c r="F143" s="225" t="s">
        <v>213</v>
      </c>
      <c r="G143" s="226"/>
      <c r="H143" s="226"/>
      <c r="I143" s="226"/>
      <c r="J143" s="159" t="s">
        <v>214</v>
      </c>
      <c r="K143" s="160">
        <v>103.11</v>
      </c>
      <c r="L143" s="227">
        <v>0</v>
      </c>
      <c r="M143" s="226"/>
      <c r="N143" s="228">
        <f t="shared" si="5"/>
        <v>0</v>
      </c>
      <c r="O143" s="214"/>
      <c r="P143" s="214"/>
      <c r="Q143" s="214"/>
      <c r="R143" s="123"/>
      <c r="T143" s="154" t="s">
        <v>3</v>
      </c>
      <c r="U143" s="39" t="s">
        <v>47</v>
      </c>
      <c r="V143" s="31"/>
      <c r="W143" s="155">
        <f t="shared" si="6"/>
        <v>0</v>
      </c>
      <c r="X143" s="155">
        <v>0</v>
      </c>
      <c r="Y143" s="155">
        <f t="shared" si="7"/>
        <v>0</v>
      </c>
      <c r="Z143" s="155">
        <v>0</v>
      </c>
      <c r="AA143" s="156">
        <f t="shared" si="8"/>
        <v>0</v>
      </c>
      <c r="AR143" s="13" t="s">
        <v>170</v>
      </c>
      <c r="AT143" s="13" t="s">
        <v>211</v>
      </c>
      <c r="AU143" s="13" t="s">
        <v>100</v>
      </c>
      <c r="AY143" s="13" t="s">
        <v>141</v>
      </c>
      <c r="BE143" s="96">
        <f t="shared" si="9"/>
        <v>0</v>
      </c>
      <c r="BF143" s="96">
        <f t="shared" si="10"/>
        <v>0</v>
      </c>
      <c r="BG143" s="96">
        <f t="shared" si="11"/>
        <v>0</v>
      </c>
      <c r="BH143" s="96">
        <f t="shared" si="12"/>
        <v>0</v>
      </c>
      <c r="BI143" s="96">
        <f t="shared" si="13"/>
        <v>0</v>
      </c>
      <c r="BJ143" s="13" t="s">
        <v>22</v>
      </c>
      <c r="BK143" s="96">
        <f t="shared" si="14"/>
        <v>0</v>
      </c>
      <c r="BL143" s="13" t="s">
        <v>146</v>
      </c>
      <c r="BM143" s="13" t="s">
        <v>215</v>
      </c>
    </row>
    <row r="144" spans="2:65" s="1" customFormat="1" ht="31.5" customHeight="1" x14ac:dyDescent="0.3">
      <c r="B144" s="121"/>
      <c r="C144" s="150" t="s">
        <v>8</v>
      </c>
      <c r="D144" s="150" t="s">
        <v>142</v>
      </c>
      <c r="E144" s="151" t="s">
        <v>216</v>
      </c>
      <c r="F144" s="213" t="s">
        <v>217</v>
      </c>
      <c r="G144" s="214"/>
      <c r="H144" s="214"/>
      <c r="I144" s="214"/>
      <c r="J144" s="152" t="s">
        <v>196</v>
      </c>
      <c r="K144" s="153">
        <v>951</v>
      </c>
      <c r="L144" s="215">
        <v>0</v>
      </c>
      <c r="M144" s="214"/>
      <c r="N144" s="216">
        <f t="shared" si="5"/>
        <v>0</v>
      </c>
      <c r="O144" s="214"/>
      <c r="P144" s="214"/>
      <c r="Q144" s="214"/>
      <c r="R144" s="123"/>
      <c r="T144" s="154" t="s">
        <v>3</v>
      </c>
      <c r="U144" s="39" t="s">
        <v>47</v>
      </c>
      <c r="V144" s="31"/>
      <c r="W144" s="155">
        <f t="shared" si="6"/>
        <v>0</v>
      </c>
      <c r="X144" s="155">
        <v>0</v>
      </c>
      <c r="Y144" s="155">
        <f t="shared" si="7"/>
        <v>0</v>
      </c>
      <c r="Z144" s="155">
        <v>0</v>
      </c>
      <c r="AA144" s="156">
        <f t="shared" si="8"/>
        <v>0</v>
      </c>
      <c r="AR144" s="13" t="s">
        <v>146</v>
      </c>
      <c r="AT144" s="13" t="s">
        <v>142</v>
      </c>
      <c r="AU144" s="13" t="s">
        <v>100</v>
      </c>
      <c r="AY144" s="13" t="s">
        <v>141</v>
      </c>
      <c r="BE144" s="96">
        <f t="shared" si="9"/>
        <v>0</v>
      </c>
      <c r="BF144" s="96">
        <f t="shared" si="10"/>
        <v>0</v>
      </c>
      <c r="BG144" s="96">
        <f t="shared" si="11"/>
        <v>0</v>
      </c>
      <c r="BH144" s="96">
        <f t="shared" si="12"/>
        <v>0</v>
      </c>
      <c r="BI144" s="96">
        <f t="shared" si="13"/>
        <v>0</v>
      </c>
      <c r="BJ144" s="13" t="s">
        <v>22</v>
      </c>
      <c r="BK144" s="96">
        <f t="shared" si="14"/>
        <v>0</v>
      </c>
      <c r="BL144" s="13" t="s">
        <v>146</v>
      </c>
      <c r="BM144" s="13" t="s">
        <v>218</v>
      </c>
    </row>
    <row r="145" spans="2:65" s="1" customFormat="1" ht="31.5" customHeight="1" x14ac:dyDescent="0.3">
      <c r="B145" s="121"/>
      <c r="C145" s="150" t="s">
        <v>219</v>
      </c>
      <c r="D145" s="150" t="s">
        <v>142</v>
      </c>
      <c r="E145" s="151" t="s">
        <v>220</v>
      </c>
      <c r="F145" s="213" t="s">
        <v>221</v>
      </c>
      <c r="G145" s="214"/>
      <c r="H145" s="214"/>
      <c r="I145" s="214"/>
      <c r="J145" s="152" t="s">
        <v>196</v>
      </c>
      <c r="K145" s="153">
        <v>951</v>
      </c>
      <c r="L145" s="215">
        <v>0</v>
      </c>
      <c r="M145" s="214"/>
      <c r="N145" s="216">
        <f t="shared" si="5"/>
        <v>0</v>
      </c>
      <c r="O145" s="214"/>
      <c r="P145" s="214"/>
      <c r="Q145" s="214"/>
      <c r="R145" s="123"/>
      <c r="T145" s="154" t="s">
        <v>3</v>
      </c>
      <c r="U145" s="39" t="s">
        <v>47</v>
      </c>
      <c r="V145" s="31"/>
      <c r="W145" s="155">
        <f t="shared" si="6"/>
        <v>0</v>
      </c>
      <c r="X145" s="155">
        <v>0</v>
      </c>
      <c r="Y145" s="155">
        <f t="shared" si="7"/>
        <v>0</v>
      </c>
      <c r="Z145" s="155">
        <v>0</v>
      </c>
      <c r="AA145" s="156">
        <f t="shared" si="8"/>
        <v>0</v>
      </c>
      <c r="AR145" s="13" t="s">
        <v>146</v>
      </c>
      <c r="AT145" s="13" t="s">
        <v>142</v>
      </c>
      <c r="AU145" s="13" t="s">
        <v>100</v>
      </c>
      <c r="AY145" s="13" t="s">
        <v>141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3" t="s">
        <v>22</v>
      </c>
      <c r="BK145" s="96">
        <f t="shared" si="14"/>
        <v>0</v>
      </c>
      <c r="BL145" s="13" t="s">
        <v>146</v>
      </c>
      <c r="BM145" s="13" t="s">
        <v>222</v>
      </c>
    </row>
    <row r="146" spans="2:65" s="1" customFormat="1" ht="22.5" customHeight="1" x14ac:dyDescent="0.3">
      <c r="B146" s="121"/>
      <c r="C146" s="157" t="s">
        <v>223</v>
      </c>
      <c r="D146" s="157" t="s">
        <v>211</v>
      </c>
      <c r="E146" s="158" t="s">
        <v>224</v>
      </c>
      <c r="F146" s="225" t="s">
        <v>225</v>
      </c>
      <c r="G146" s="226"/>
      <c r="H146" s="226"/>
      <c r="I146" s="226"/>
      <c r="J146" s="159" t="s">
        <v>226</v>
      </c>
      <c r="K146" s="160">
        <v>14.265000000000001</v>
      </c>
      <c r="L146" s="227">
        <v>0</v>
      </c>
      <c r="M146" s="226"/>
      <c r="N146" s="228">
        <f t="shared" si="5"/>
        <v>0</v>
      </c>
      <c r="O146" s="214"/>
      <c r="P146" s="214"/>
      <c r="Q146" s="214"/>
      <c r="R146" s="123"/>
      <c r="T146" s="154" t="s">
        <v>3</v>
      </c>
      <c r="U146" s="39" t="s">
        <v>47</v>
      </c>
      <c r="V146" s="31"/>
      <c r="W146" s="155">
        <f t="shared" si="6"/>
        <v>0</v>
      </c>
      <c r="X146" s="155">
        <v>1E-3</v>
      </c>
      <c r="Y146" s="155">
        <f t="shared" si="7"/>
        <v>1.4265000000000002E-2</v>
      </c>
      <c r="Z146" s="155">
        <v>0</v>
      </c>
      <c r="AA146" s="156">
        <f t="shared" si="8"/>
        <v>0</v>
      </c>
      <c r="AR146" s="13" t="s">
        <v>170</v>
      </c>
      <c r="AT146" s="13" t="s">
        <v>211</v>
      </c>
      <c r="AU146" s="13" t="s">
        <v>100</v>
      </c>
      <c r="AY146" s="13" t="s">
        <v>141</v>
      </c>
      <c r="BE146" s="96">
        <f t="shared" si="9"/>
        <v>0</v>
      </c>
      <c r="BF146" s="96">
        <f t="shared" si="10"/>
        <v>0</v>
      </c>
      <c r="BG146" s="96">
        <f t="shared" si="11"/>
        <v>0</v>
      </c>
      <c r="BH146" s="96">
        <f t="shared" si="12"/>
        <v>0</v>
      </c>
      <c r="BI146" s="96">
        <f t="shared" si="13"/>
        <v>0</v>
      </c>
      <c r="BJ146" s="13" t="s">
        <v>22</v>
      </c>
      <c r="BK146" s="96">
        <f t="shared" si="14"/>
        <v>0</v>
      </c>
      <c r="BL146" s="13" t="s">
        <v>146</v>
      </c>
      <c r="BM146" s="13" t="s">
        <v>227</v>
      </c>
    </row>
    <row r="147" spans="2:65" s="9" customFormat="1" ht="29.85" customHeight="1" x14ac:dyDescent="0.3">
      <c r="B147" s="139"/>
      <c r="C147" s="140"/>
      <c r="D147" s="149" t="s">
        <v>112</v>
      </c>
      <c r="E147" s="149"/>
      <c r="F147" s="149"/>
      <c r="G147" s="149"/>
      <c r="H147" s="149"/>
      <c r="I147" s="149"/>
      <c r="J147" s="149"/>
      <c r="K147" s="149"/>
      <c r="L147" s="149"/>
      <c r="M147" s="149"/>
      <c r="N147" s="223">
        <f>BK147</f>
        <v>0</v>
      </c>
      <c r="O147" s="224"/>
      <c r="P147" s="224"/>
      <c r="Q147" s="224"/>
      <c r="R147" s="142"/>
      <c r="T147" s="143"/>
      <c r="U147" s="140"/>
      <c r="V147" s="140"/>
      <c r="W147" s="144">
        <f>W148</f>
        <v>0</v>
      </c>
      <c r="X147" s="140"/>
      <c r="Y147" s="144">
        <f>Y148</f>
        <v>97.107901999999996</v>
      </c>
      <c r="Z147" s="140"/>
      <c r="AA147" s="145">
        <f>AA148</f>
        <v>0</v>
      </c>
      <c r="AR147" s="146" t="s">
        <v>22</v>
      </c>
      <c r="AT147" s="147" t="s">
        <v>81</v>
      </c>
      <c r="AU147" s="147" t="s">
        <v>22</v>
      </c>
      <c r="AY147" s="146" t="s">
        <v>141</v>
      </c>
      <c r="BK147" s="148">
        <f>BK148</f>
        <v>0</v>
      </c>
    </row>
    <row r="148" spans="2:65" s="1" customFormat="1" ht="44.25" customHeight="1" x14ac:dyDescent="0.3">
      <c r="B148" s="121"/>
      <c r="C148" s="150" t="s">
        <v>228</v>
      </c>
      <c r="D148" s="150" t="s">
        <v>142</v>
      </c>
      <c r="E148" s="151" t="s">
        <v>229</v>
      </c>
      <c r="F148" s="213" t="s">
        <v>230</v>
      </c>
      <c r="G148" s="214"/>
      <c r="H148" s="214"/>
      <c r="I148" s="214"/>
      <c r="J148" s="152" t="s">
        <v>231</v>
      </c>
      <c r="K148" s="153">
        <v>428.6</v>
      </c>
      <c r="L148" s="215">
        <v>0</v>
      </c>
      <c r="M148" s="214"/>
      <c r="N148" s="216">
        <f>ROUND(L148*K148,2)</f>
        <v>0</v>
      </c>
      <c r="O148" s="214"/>
      <c r="P148" s="214"/>
      <c r="Q148" s="214"/>
      <c r="R148" s="123"/>
      <c r="T148" s="154" t="s">
        <v>3</v>
      </c>
      <c r="U148" s="39" t="s">
        <v>47</v>
      </c>
      <c r="V148" s="31"/>
      <c r="W148" s="155">
        <f>V148*K148</f>
        <v>0</v>
      </c>
      <c r="X148" s="155">
        <v>0.22656999999999999</v>
      </c>
      <c r="Y148" s="155">
        <f>X148*K148</f>
        <v>97.107901999999996</v>
      </c>
      <c r="Z148" s="155">
        <v>0</v>
      </c>
      <c r="AA148" s="156">
        <f>Z148*K148</f>
        <v>0</v>
      </c>
      <c r="AR148" s="13" t="s">
        <v>146</v>
      </c>
      <c r="AT148" s="13" t="s">
        <v>142</v>
      </c>
      <c r="AU148" s="13" t="s">
        <v>100</v>
      </c>
      <c r="AY148" s="13" t="s">
        <v>141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13" t="s">
        <v>22</v>
      </c>
      <c r="BK148" s="96">
        <f>ROUND(L148*K148,2)</f>
        <v>0</v>
      </c>
      <c r="BL148" s="13" t="s">
        <v>146</v>
      </c>
      <c r="BM148" s="13" t="s">
        <v>232</v>
      </c>
    </row>
    <row r="149" spans="2:65" s="9" customFormat="1" ht="29.85" customHeight="1" x14ac:dyDescent="0.3">
      <c r="B149" s="139"/>
      <c r="C149" s="140"/>
      <c r="D149" s="149" t="s">
        <v>113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223">
        <f>BK149</f>
        <v>0</v>
      </c>
      <c r="O149" s="224"/>
      <c r="P149" s="224"/>
      <c r="Q149" s="224"/>
      <c r="R149" s="142"/>
      <c r="T149" s="143"/>
      <c r="U149" s="140"/>
      <c r="V149" s="140"/>
      <c r="W149" s="144">
        <f>SUM(W150:W156)</f>
        <v>0</v>
      </c>
      <c r="X149" s="140"/>
      <c r="Y149" s="144">
        <f>SUM(Y150:Y156)</f>
        <v>9.4371379999999974</v>
      </c>
      <c r="Z149" s="140"/>
      <c r="AA149" s="145">
        <f>SUM(AA150:AA156)</f>
        <v>0</v>
      </c>
      <c r="AR149" s="146" t="s">
        <v>22</v>
      </c>
      <c r="AT149" s="147" t="s">
        <v>81</v>
      </c>
      <c r="AU149" s="147" t="s">
        <v>22</v>
      </c>
      <c r="AY149" s="146" t="s">
        <v>141</v>
      </c>
      <c r="BK149" s="148">
        <f>SUM(BK150:BK156)</f>
        <v>0</v>
      </c>
    </row>
    <row r="150" spans="2:65" s="1" customFormat="1" ht="31.5" customHeight="1" x14ac:dyDescent="0.3">
      <c r="B150" s="121"/>
      <c r="C150" s="150" t="s">
        <v>233</v>
      </c>
      <c r="D150" s="150" t="s">
        <v>142</v>
      </c>
      <c r="E150" s="151" t="s">
        <v>234</v>
      </c>
      <c r="F150" s="213" t="s">
        <v>235</v>
      </c>
      <c r="G150" s="214"/>
      <c r="H150" s="214"/>
      <c r="I150" s="214"/>
      <c r="J150" s="152" t="s">
        <v>236</v>
      </c>
      <c r="K150" s="153">
        <v>50</v>
      </c>
      <c r="L150" s="215">
        <v>0</v>
      </c>
      <c r="M150" s="214"/>
      <c r="N150" s="216">
        <f t="shared" ref="N150:N156" si="15">ROUND(L150*K150,2)</f>
        <v>0</v>
      </c>
      <c r="O150" s="214"/>
      <c r="P150" s="214"/>
      <c r="Q150" s="214"/>
      <c r="R150" s="123"/>
      <c r="T150" s="154" t="s">
        <v>3</v>
      </c>
      <c r="U150" s="39" t="s">
        <v>47</v>
      </c>
      <c r="V150" s="31"/>
      <c r="W150" s="155">
        <f t="shared" ref="W150:W156" si="16">V150*K150</f>
        <v>0</v>
      </c>
      <c r="X150" s="155">
        <v>0.17488999999999999</v>
      </c>
      <c r="Y150" s="155">
        <f t="shared" ref="Y150:Y156" si="17">X150*K150</f>
        <v>8.7444999999999986</v>
      </c>
      <c r="Z150" s="155">
        <v>0</v>
      </c>
      <c r="AA150" s="156">
        <f t="shared" ref="AA150:AA156" si="18">Z150*K150</f>
        <v>0</v>
      </c>
      <c r="AR150" s="13" t="s">
        <v>146</v>
      </c>
      <c r="AT150" s="13" t="s">
        <v>142</v>
      </c>
      <c r="AU150" s="13" t="s">
        <v>100</v>
      </c>
      <c r="AY150" s="13" t="s">
        <v>141</v>
      </c>
      <c r="BE150" s="96">
        <f t="shared" ref="BE150:BE156" si="19">IF(U150="základní",N150,0)</f>
        <v>0</v>
      </c>
      <c r="BF150" s="96">
        <f t="shared" ref="BF150:BF156" si="20">IF(U150="snížená",N150,0)</f>
        <v>0</v>
      </c>
      <c r="BG150" s="96">
        <f t="shared" ref="BG150:BG156" si="21">IF(U150="zákl. přenesená",N150,0)</f>
        <v>0</v>
      </c>
      <c r="BH150" s="96">
        <f t="shared" ref="BH150:BH156" si="22">IF(U150="sníž. přenesená",N150,0)</f>
        <v>0</v>
      </c>
      <c r="BI150" s="96">
        <f t="shared" ref="BI150:BI156" si="23">IF(U150="nulová",N150,0)</f>
        <v>0</v>
      </c>
      <c r="BJ150" s="13" t="s">
        <v>22</v>
      </c>
      <c r="BK150" s="96">
        <f t="shared" ref="BK150:BK156" si="24">ROUND(L150*K150,2)</f>
        <v>0</v>
      </c>
      <c r="BL150" s="13" t="s">
        <v>146</v>
      </c>
      <c r="BM150" s="13" t="s">
        <v>237</v>
      </c>
    </row>
    <row r="151" spans="2:65" s="1" customFormat="1" ht="31.5" customHeight="1" x14ac:dyDescent="0.3">
      <c r="B151" s="121"/>
      <c r="C151" s="157" t="s">
        <v>238</v>
      </c>
      <c r="D151" s="157" t="s">
        <v>211</v>
      </c>
      <c r="E151" s="158" t="s">
        <v>239</v>
      </c>
      <c r="F151" s="225" t="s">
        <v>240</v>
      </c>
      <c r="G151" s="226"/>
      <c r="H151" s="226"/>
      <c r="I151" s="226"/>
      <c r="J151" s="159" t="s">
        <v>236</v>
      </c>
      <c r="K151" s="160">
        <v>50</v>
      </c>
      <c r="L151" s="227">
        <v>0</v>
      </c>
      <c r="M151" s="226"/>
      <c r="N151" s="228">
        <f t="shared" si="15"/>
        <v>0</v>
      </c>
      <c r="O151" s="214"/>
      <c r="P151" s="214"/>
      <c r="Q151" s="214"/>
      <c r="R151" s="123"/>
      <c r="T151" s="154" t="s">
        <v>3</v>
      </c>
      <c r="U151" s="39" t="s">
        <v>47</v>
      </c>
      <c r="V151" s="31"/>
      <c r="W151" s="155">
        <f t="shared" si="16"/>
        <v>0</v>
      </c>
      <c r="X151" s="155">
        <v>5.1999999999999998E-3</v>
      </c>
      <c r="Y151" s="155">
        <f t="shared" si="17"/>
        <v>0.26</v>
      </c>
      <c r="Z151" s="155">
        <v>0</v>
      </c>
      <c r="AA151" s="156">
        <f t="shared" si="18"/>
        <v>0</v>
      </c>
      <c r="AR151" s="13" t="s">
        <v>170</v>
      </c>
      <c r="AT151" s="13" t="s">
        <v>211</v>
      </c>
      <c r="AU151" s="13" t="s">
        <v>100</v>
      </c>
      <c r="AY151" s="13" t="s">
        <v>141</v>
      </c>
      <c r="BE151" s="96">
        <f t="shared" si="19"/>
        <v>0</v>
      </c>
      <c r="BF151" s="96">
        <f t="shared" si="20"/>
        <v>0</v>
      </c>
      <c r="BG151" s="96">
        <f t="shared" si="21"/>
        <v>0</v>
      </c>
      <c r="BH151" s="96">
        <f t="shared" si="22"/>
        <v>0</v>
      </c>
      <c r="BI151" s="96">
        <f t="shared" si="23"/>
        <v>0</v>
      </c>
      <c r="BJ151" s="13" t="s">
        <v>22</v>
      </c>
      <c r="BK151" s="96">
        <f t="shared" si="24"/>
        <v>0</v>
      </c>
      <c r="BL151" s="13" t="s">
        <v>146</v>
      </c>
      <c r="BM151" s="13" t="s">
        <v>241</v>
      </c>
    </row>
    <row r="152" spans="2:65" s="1" customFormat="1" ht="22.5" customHeight="1" x14ac:dyDescent="0.3">
      <c r="B152" s="121"/>
      <c r="C152" s="157" t="s">
        <v>242</v>
      </c>
      <c r="D152" s="157" t="s">
        <v>211</v>
      </c>
      <c r="E152" s="158" t="s">
        <v>243</v>
      </c>
      <c r="F152" s="225" t="s">
        <v>244</v>
      </c>
      <c r="G152" s="226"/>
      <c r="H152" s="226"/>
      <c r="I152" s="226"/>
      <c r="J152" s="159" t="s">
        <v>236</v>
      </c>
      <c r="K152" s="160">
        <v>28</v>
      </c>
      <c r="L152" s="227">
        <v>0</v>
      </c>
      <c r="M152" s="226"/>
      <c r="N152" s="228">
        <f t="shared" si="15"/>
        <v>0</v>
      </c>
      <c r="O152" s="214"/>
      <c r="P152" s="214"/>
      <c r="Q152" s="214"/>
      <c r="R152" s="123"/>
      <c r="T152" s="154" t="s">
        <v>3</v>
      </c>
      <c r="U152" s="39" t="s">
        <v>47</v>
      </c>
      <c r="V152" s="31"/>
      <c r="W152" s="155">
        <f t="shared" si="16"/>
        <v>0</v>
      </c>
      <c r="X152" s="155">
        <v>5.1999999999999998E-3</v>
      </c>
      <c r="Y152" s="155">
        <f t="shared" si="17"/>
        <v>0.14560000000000001</v>
      </c>
      <c r="Z152" s="155">
        <v>0</v>
      </c>
      <c r="AA152" s="156">
        <f t="shared" si="18"/>
        <v>0</v>
      </c>
      <c r="AR152" s="13" t="s">
        <v>170</v>
      </c>
      <c r="AT152" s="13" t="s">
        <v>211</v>
      </c>
      <c r="AU152" s="13" t="s">
        <v>100</v>
      </c>
      <c r="AY152" s="13" t="s">
        <v>141</v>
      </c>
      <c r="BE152" s="96">
        <f t="shared" si="19"/>
        <v>0</v>
      </c>
      <c r="BF152" s="96">
        <f t="shared" si="20"/>
        <v>0</v>
      </c>
      <c r="BG152" s="96">
        <f t="shared" si="21"/>
        <v>0</v>
      </c>
      <c r="BH152" s="96">
        <f t="shared" si="22"/>
        <v>0</v>
      </c>
      <c r="BI152" s="96">
        <f t="shared" si="23"/>
        <v>0</v>
      </c>
      <c r="BJ152" s="13" t="s">
        <v>22</v>
      </c>
      <c r="BK152" s="96">
        <f t="shared" si="24"/>
        <v>0</v>
      </c>
      <c r="BL152" s="13" t="s">
        <v>146</v>
      </c>
      <c r="BM152" s="13" t="s">
        <v>245</v>
      </c>
    </row>
    <row r="153" spans="2:65" s="1" customFormat="1" ht="31.5" customHeight="1" x14ac:dyDescent="0.3">
      <c r="B153" s="121"/>
      <c r="C153" s="150" t="s">
        <v>246</v>
      </c>
      <c r="D153" s="150" t="s">
        <v>142</v>
      </c>
      <c r="E153" s="151" t="s">
        <v>247</v>
      </c>
      <c r="F153" s="213" t="s">
        <v>248</v>
      </c>
      <c r="G153" s="214"/>
      <c r="H153" s="214"/>
      <c r="I153" s="214"/>
      <c r="J153" s="152" t="s">
        <v>236</v>
      </c>
      <c r="K153" s="153">
        <v>1</v>
      </c>
      <c r="L153" s="215">
        <v>0</v>
      </c>
      <c r="M153" s="214"/>
      <c r="N153" s="216">
        <f t="shared" si="15"/>
        <v>0</v>
      </c>
      <c r="O153" s="214"/>
      <c r="P153" s="214"/>
      <c r="Q153" s="214"/>
      <c r="R153" s="123"/>
      <c r="T153" s="154" t="s">
        <v>3</v>
      </c>
      <c r="U153" s="39" t="s">
        <v>47</v>
      </c>
      <c r="V153" s="31"/>
      <c r="W153" s="155">
        <f t="shared" si="16"/>
        <v>0</v>
      </c>
      <c r="X153" s="155">
        <v>0</v>
      </c>
      <c r="Y153" s="155">
        <f t="shared" si="17"/>
        <v>0</v>
      </c>
      <c r="Z153" s="155">
        <v>0</v>
      </c>
      <c r="AA153" s="156">
        <f t="shared" si="18"/>
        <v>0</v>
      </c>
      <c r="AR153" s="13" t="s">
        <v>146</v>
      </c>
      <c r="AT153" s="13" t="s">
        <v>142</v>
      </c>
      <c r="AU153" s="13" t="s">
        <v>100</v>
      </c>
      <c r="AY153" s="13" t="s">
        <v>141</v>
      </c>
      <c r="BE153" s="96">
        <f t="shared" si="19"/>
        <v>0</v>
      </c>
      <c r="BF153" s="96">
        <f t="shared" si="20"/>
        <v>0</v>
      </c>
      <c r="BG153" s="96">
        <f t="shared" si="21"/>
        <v>0</v>
      </c>
      <c r="BH153" s="96">
        <f t="shared" si="22"/>
        <v>0</v>
      </c>
      <c r="BI153" s="96">
        <f t="shared" si="23"/>
        <v>0</v>
      </c>
      <c r="BJ153" s="13" t="s">
        <v>22</v>
      </c>
      <c r="BK153" s="96">
        <f t="shared" si="24"/>
        <v>0</v>
      </c>
      <c r="BL153" s="13" t="s">
        <v>146</v>
      </c>
      <c r="BM153" s="13" t="s">
        <v>249</v>
      </c>
    </row>
    <row r="154" spans="2:65" s="1" customFormat="1" ht="22.5" customHeight="1" x14ac:dyDescent="0.3">
      <c r="B154" s="121"/>
      <c r="C154" s="157" t="s">
        <v>250</v>
      </c>
      <c r="D154" s="157" t="s">
        <v>211</v>
      </c>
      <c r="E154" s="158" t="s">
        <v>251</v>
      </c>
      <c r="F154" s="225" t="s">
        <v>252</v>
      </c>
      <c r="G154" s="226"/>
      <c r="H154" s="226"/>
      <c r="I154" s="226"/>
      <c r="J154" s="159" t="s">
        <v>236</v>
      </c>
      <c r="K154" s="160">
        <v>1</v>
      </c>
      <c r="L154" s="227">
        <v>0</v>
      </c>
      <c r="M154" s="226"/>
      <c r="N154" s="228">
        <f t="shared" si="15"/>
        <v>0</v>
      </c>
      <c r="O154" s="214"/>
      <c r="P154" s="214"/>
      <c r="Q154" s="214"/>
      <c r="R154" s="123"/>
      <c r="T154" s="154" t="s">
        <v>3</v>
      </c>
      <c r="U154" s="39" t="s">
        <v>47</v>
      </c>
      <c r="V154" s="31"/>
      <c r="W154" s="155">
        <f t="shared" si="16"/>
        <v>0</v>
      </c>
      <c r="X154" s="155">
        <v>0.154</v>
      </c>
      <c r="Y154" s="155">
        <f t="shared" si="17"/>
        <v>0.154</v>
      </c>
      <c r="Z154" s="155">
        <v>0</v>
      </c>
      <c r="AA154" s="156">
        <f t="shared" si="18"/>
        <v>0</v>
      </c>
      <c r="AR154" s="13" t="s">
        <v>170</v>
      </c>
      <c r="AT154" s="13" t="s">
        <v>211</v>
      </c>
      <c r="AU154" s="13" t="s">
        <v>100</v>
      </c>
      <c r="AY154" s="13" t="s">
        <v>141</v>
      </c>
      <c r="BE154" s="96">
        <f t="shared" si="19"/>
        <v>0</v>
      </c>
      <c r="BF154" s="96">
        <f t="shared" si="20"/>
        <v>0</v>
      </c>
      <c r="BG154" s="96">
        <f t="shared" si="21"/>
        <v>0</v>
      </c>
      <c r="BH154" s="96">
        <f t="shared" si="22"/>
        <v>0</v>
      </c>
      <c r="BI154" s="96">
        <f t="shared" si="23"/>
        <v>0</v>
      </c>
      <c r="BJ154" s="13" t="s">
        <v>22</v>
      </c>
      <c r="BK154" s="96">
        <f t="shared" si="24"/>
        <v>0</v>
      </c>
      <c r="BL154" s="13" t="s">
        <v>146</v>
      </c>
      <c r="BM154" s="13" t="s">
        <v>253</v>
      </c>
    </row>
    <row r="155" spans="2:65" s="1" customFormat="1" ht="44.25" customHeight="1" x14ac:dyDescent="0.3">
      <c r="B155" s="121"/>
      <c r="C155" s="150" t="s">
        <v>254</v>
      </c>
      <c r="D155" s="150" t="s">
        <v>142</v>
      </c>
      <c r="E155" s="151" t="s">
        <v>255</v>
      </c>
      <c r="F155" s="213" t="s">
        <v>256</v>
      </c>
      <c r="G155" s="214"/>
      <c r="H155" s="214"/>
      <c r="I155" s="214"/>
      <c r="J155" s="152" t="s">
        <v>231</v>
      </c>
      <c r="K155" s="153">
        <v>147.82</v>
      </c>
      <c r="L155" s="215">
        <v>0</v>
      </c>
      <c r="M155" s="214"/>
      <c r="N155" s="216">
        <f t="shared" si="15"/>
        <v>0</v>
      </c>
      <c r="O155" s="214"/>
      <c r="P155" s="214"/>
      <c r="Q155" s="214"/>
      <c r="R155" s="123"/>
      <c r="T155" s="154" t="s">
        <v>3</v>
      </c>
      <c r="U155" s="39" t="s">
        <v>47</v>
      </c>
      <c r="V155" s="31"/>
      <c r="W155" s="155">
        <f t="shared" si="16"/>
        <v>0</v>
      </c>
      <c r="X155" s="155">
        <v>0</v>
      </c>
      <c r="Y155" s="155">
        <f t="shared" si="17"/>
        <v>0</v>
      </c>
      <c r="Z155" s="155">
        <v>0</v>
      </c>
      <c r="AA155" s="156">
        <f t="shared" si="18"/>
        <v>0</v>
      </c>
      <c r="AR155" s="13" t="s">
        <v>146</v>
      </c>
      <c r="AT155" s="13" t="s">
        <v>142</v>
      </c>
      <c r="AU155" s="13" t="s">
        <v>100</v>
      </c>
      <c r="AY155" s="13" t="s">
        <v>141</v>
      </c>
      <c r="BE155" s="96">
        <f t="shared" si="19"/>
        <v>0</v>
      </c>
      <c r="BF155" s="96">
        <f t="shared" si="20"/>
        <v>0</v>
      </c>
      <c r="BG155" s="96">
        <f t="shared" si="21"/>
        <v>0</v>
      </c>
      <c r="BH155" s="96">
        <f t="shared" si="22"/>
        <v>0</v>
      </c>
      <c r="BI155" s="96">
        <f t="shared" si="23"/>
        <v>0</v>
      </c>
      <c r="BJ155" s="13" t="s">
        <v>22</v>
      </c>
      <c r="BK155" s="96">
        <f t="shared" si="24"/>
        <v>0</v>
      </c>
      <c r="BL155" s="13" t="s">
        <v>146</v>
      </c>
      <c r="BM155" s="13" t="s">
        <v>257</v>
      </c>
    </row>
    <row r="156" spans="2:65" s="1" customFormat="1" ht="22.5" customHeight="1" x14ac:dyDescent="0.3">
      <c r="B156" s="121"/>
      <c r="C156" s="157" t="s">
        <v>258</v>
      </c>
      <c r="D156" s="157" t="s">
        <v>211</v>
      </c>
      <c r="E156" s="158" t="s">
        <v>259</v>
      </c>
      <c r="F156" s="225" t="s">
        <v>260</v>
      </c>
      <c r="G156" s="226"/>
      <c r="H156" s="226"/>
      <c r="I156" s="226"/>
      <c r="J156" s="159" t="s">
        <v>231</v>
      </c>
      <c r="K156" s="160">
        <v>147.82</v>
      </c>
      <c r="L156" s="227">
        <v>0</v>
      </c>
      <c r="M156" s="226"/>
      <c r="N156" s="228">
        <f t="shared" si="15"/>
        <v>0</v>
      </c>
      <c r="O156" s="214"/>
      <c r="P156" s="214"/>
      <c r="Q156" s="214"/>
      <c r="R156" s="123"/>
      <c r="T156" s="154" t="s">
        <v>3</v>
      </c>
      <c r="U156" s="39" t="s">
        <v>47</v>
      </c>
      <c r="V156" s="31"/>
      <c r="W156" s="155">
        <f t="shared" si="16"/>
        <v>0</v>
      </c>
      <c r="X156" s="155">
        <v>8.9999999999999998E-4</v>
      </c>
      <c r="Y156" s="155">
        <f t="shared" si="17"/>
        <v>0.13303799999999999</v>
      </c>
      <c r="Z156" s="155">
        <v>0</v>
      </c>
      <c r="AA156" s="156">
        <f t="shared" si="18"/>
        <v>0</v>
      </c>
      <c r="AR156" s="13" t="s">
        <v>170</v>
      </c>
      <c r="AT156" s="13" t="s">
        <v>211</v>
      </c>
      <c r="AU156" s="13" t="s">
        <v>100</v>
      </c>
      <c r="AY156" s="13" t="s">
        <v>141</v>
      </c>
      <c r="BE156" s="96">
        <f t="shared" si="19"/>
        <v>0</v>
      </c>
      <c r="BF156" s="96">
        <f t="shared" si="20"/>
        <v>0</v>
      </c>
      <c r="BG156" s="96">
        <f t="shared" si="21"/>
        <v>0</v>
      </c>
      <c r="BH156" s="96">
        <f t="shared" si="22"/>
        <v>0</v>
      </c>
      <c r="BI156" s="96">
        <f t="shared" si="23"/>
        <v>0</v>
      </c>
      <c r="BJ156" s="13" t="s">
        <v>22</v>
      </c>
      <c r="BK156" s="96">
        <f t="shared" si="24"/>
        <v>0</v>
      </c>
      <c r="BL156" s="13" t="s">
        <v>146</v>
      </c>
      <c r="BM156" s="13" t="s">
        <v>261</v>
      </c>
    </row>
    <row r="157" spans="2:65" s="9" customFormat="1" ht="29.85" customHeight="1" x14ac:dyDescent="0.3">
      <c r="B157" s="139"/>
      <c r="C157" s="140"/>
      <c r="D157" s="149" t="s">
        <v>114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223">
        <f>BK157</f>
        <v>0</v>
      </c>
      <c r="O157" s="224"/>
      <c r="P157" s="224"/>
      <c r="Q157" s="224"/>
      <c r="R157" s="142"/>
      <c r="T157" s="143"/>
      <c r="U157" s="140"/>
      <c r="V157" s="140"/>
      <c r="W157" s="144">
        <f>SUM(W158:W168)</f>
        <v>0</v>
      </c>
      <c r="X157" s="140"/>
      <c r="Y157" s="144">
        <f>SUM(Y158:Y168)</f>
        <v>112.68109919999999</v>
      </c>
      <c r="Z157" s="140"/>
      <c r="AA157" s="145">
        <f>SUM(AA158:AA168)</f>
        <v>0</v>
      </c>
      <c r="AR157" s="146" t="s">
        <v>22</v>
      </c>
      <c r="AT157" s="147" t="s">
        <v>81</v>
      </c>
      <c r="AU157" s="147" t="s">
        <v>22</v>
      </c>
      <c r="AY157" s="146" t="s">
        <v>141</v>
      </c>
      <c r="BK157" s="148">
        <f>SUM(BK158:BK168)</f>
        <v>0</v>
      </c>
    </row>
    <row r="158" spans="2:65" s="1" customFormat="1" ht="22.5" customHeight="1" x14ac:dyDescent="0.3">
      <c r="B158" s="121"/>
      <c r="C158" s="150" t="s">
        <v>262</v>
      </c>
      <c r="D158" s="150" t="s">
        <v>142</v>
      </c>
      <c r="E158" s="151" t="s">
        <v>263</v>
      </c>
      <c r="F158" s="213" t="s">
        <v>264</v>
      </c>
      <c r="G158" s="214"/>
      <c r="H158" s="214"/>
      <c r="I158" s="214"/>
      <c r="J158" s="152" t="s">
        <v>145</v>
      </c>
      <c r="K158" s="153">
        <v>1365.672</v>
      </c>
      <c r="L158" s="215">
        <v>0</v>
      </c>
      <c r="M158" s="214"/>
      <c r="N158" s="216">
        <f t="shared" ref="N158:N168" si="25">ROUND(L158*K158,2)</f>
        <v>0</v>
      </c>
      <c r="O158" s="214"/>
      <c r="P158" s="214"/>
      <c r="Q158" s="214"/>
      <c r="R158" s="123"/>
      <c r="T158" s="154" t="s">
        <v>3</v>
      </c>
      <c r="U158" s="39" t="s">
        <v>47</v>
      </c>
      <c r="V158" s="31"/>
      <c r="W158" s="155">
        <f t="shared" ref="W158:W168" si="26">V158*K158</f>
        <v>0</v>
      </c>
      <c r="X158" s="155">
        <v>0</v>
      </c>
      <c r="Y158" s="155">
        <f t="shared" ref="Y158:Y168" si="27">X158*K158</f>
        <v>0</v>
      </c>
      <c r="Z158" s="155">
        <v>0</v>
      </c>
      <c r="AA158" s="156">
        <f t="shared" ref="AA158:AA168" si="28">Z158*K158</f>
        <v>0</v>
      </c>
      <c r="AR158" s="13" t="s">
        <v>146</v>
      </c>
      <c r="AT158" s="13" t="s">
        <v>142</v>
      </c>
      <c r="AU158" s="13" t="s">
        <v>100</v>
      </c>
      <c r="AY158" s="13" t="s">
        <v>141</v>
      </c>
      <c r="BE158" s="96">
        <f t="shared" ref="BE158:BE168" si="29">IF(U158="základní",N158,0)</f>
        <v>0</v>
      </c>
      <c r="BF158" s="96">
        <f t="shared" ref="BF158:BF168" si="30">IF(U158="snížená",N158,0)</f>
        <v>0</v>
      </c>
      <c r="BG158" s="96">
        <f t="shared" ref="BG158:BG168" si="31">IF(U158="zákl. přenesená",N158,0)</f>
        <v>0</v>
      </c>
      <c r="BH158" s="96">
        <f t="shared" ref="BH158:BH168" si="32">IF(U158="sníž. přenesená",N158,0)</f>
        <v>0</v>
      </c>
      <c r="BI158" s="96">
        <f t="shared" ref="BI158:BI168" si="33">IF(U158="nulová",N158,0)</f>
        <v>0</v>
      </c>
      <c r="BJ158" s="13" t="s">
        <v>22</v>
      </c>
      <c r="BK158" s="96">
        <f t="shared" ref="BK158:BK168" si="34">ROUND(L158*K158,2)</f>
        <v>0</v>
      </c>
      <c r="BL158" s="13" t="s">
        <v>146</v>
      </c>
      <c r="BM158" s="13" t="s">
        <v>265</v>
      </c>
    </row>
    <row r="159" spans="2:65" s="1" customFormat="1" ht="22.5" customHeight="1" x14ac:dyDescent="0.3">
      <c r="B159" s="121"/>
      <c r="C159" s="150" t="s">
        <v>266</v>
      </c>
      <c r="D159" s="150" t="s">
        <v>142</v>
      </c>
      <c r="E159" s="151" t="s">
        <v>267</v>
      </c>
      <c r="F159" s="213" t="s">
        <v>268</v>
      </c>
      <c r="G159" s="214"/>
      <c r="H159" s="214"/>
      <c r="I159" s="214"/>
      <c r="J159" s="152" t="s">
        <v>196</v>
      </c>
      <c r="K159" s="153">
        <v>86.671999999999997</v>
      </c>
      <c r="L159" s="215">
        <v>0</v>
      </c>
      <c r="M159" s="214"/>
      <c r="N159" s="216">
        <f t="shared" si="25"/>
        <v>0</v>
      </c>
      <c r="O159" s="214"/>
      <c r="P159" s="214"/>
      <c r="Q159" s="214"/>
      <c r="R159" s="123"/>
      <c r="T159" s="154" t="s">
        <v>3</v>
      </c>
      <c r="U159" s="39" t="s">
        <v>47</v>
      </c>
      <c r="V159" s="31"/>
      <c r="W159" s="155">
        <f t="shared" si="26"/>
        <v>0</v>
      </c>
      <c r="X159" s="155">
        <v>0</v>
      </c>
      <c r="Y159" s="155">
        <f t="shared" si="27"/>
        <v>0</v>
      </c>
      <c r="Z159" s="155">
        <v>0</v>
      </c>
      <c r="AA159" s="156">
        <f t="shared" si="28"/>
        <v>0</v>
      </c>
      <c r="AR159" s="13" t="s">
        <v>146</v>
      </c>
      <c r="AT159" s="13" t="s">
        <v>142</v>
      </c>
      <c r="AU159" s="13" t="s">
        <v>100</v>
      </c>
      <c r="AY159" s="13" t="s">
        <v>141</v>
      </c>
      <c r="BE159" s="96">
        <f t="shared" si="29"/>
        <v>0</v>
      </c>
      <c r="BF159" s="96">
        <f t="shared" si="30"/>
        <v>0</v>
      </c>
      <c r="BG159" s="96">
        <f t="shared" si="31"/>
        <v>0</v>
      </c>
      <c r="BH159" s="96">
        <f t="shared" si="32"/>
        <v>0</v>
      </c>
      <c r="BI159" s="96">
        <f t="shared" si="33"/>
        <v>0</v>
      </c>
      <c r="BJ159" s="13" t="s">
        <v>22</v>
      </c>
      <c r="BK159" s="96">
        <f t="shared" si="34"/>
        <v>0</v>
      </c>
      <c r="BL159" s="13" t="s">
        <v>146</v>
      </c>
      <c r="BM159" s="13" t="s">
        <v>269</v>
      </c>
    </row>
    <row r="160" spans="2:65" s="1" customFormat="1" ht="22.5" customHeight="1" x14ac:dyDescent="0.3">
      <c r="B160" s="121"/>
      <c r="C160" s="150" t="s">
        <v>270</v>
      </c>
      <c r="D160" s="150" t="s">
        <v>142</v>
      </c>
      <c r="E160" s="151" t="s">
        <v>271</v>
      </c>
      <c r="F160" s="213" t="s">
        <v>272</v>
      </c>
      <c r="G160" s="214"/>
      <c r="H160" s="214"/>
      <c r="I160" s="214"/>
      <c r="J160" s="152" t="s">
        <v>196</v>
      </c>
      <c r="K160" s="153">
        <v>1365.672</v>
      </c>
      <c r="L160" s="215">
        <v>0</v>
      </c>
      <c r="M160" s="214"/>
      <c r="N160" s="216">
        <f t="shared" si="25"/>
        <v>0</v>
      </c>
      <c r="O160" s="214"/>
      <c r="P160" s="214"/>
      <c r="Q160" s="214"/>
      <c r="R160" s="123"/>
      <c r="T160" s="154" t="s">
        <v>3</v>
      </c>
      <c r="U160" s="39" t="s">
        <v>47</v>
      </c>
      <c r="V160" s="31"/>
      <c r="W160" s="155">
        <f t="shared" si="26"/>
        <v>0</v>
      </c>
      <c r="X160" s="155">
        <v>0</v>
      </c>
      <c r="Y160" s="155">
        <f t="shared" si="27"/>
        <v>0</v>
      </c>
      <c r="Z160" s="155">
        <v>0</v>
      </c>
      <c r="AA160" s="156">
        <f t="shared" si="28"/>
        <v>0</v>
      </c>
      <c r="AR160" s="13" t="s">
        <v>146</v>
      </c>
      <c r="AT160" s="13" t="s">
        <v>142</v>
      </c>
      <c r="AU160" s="13" t="s">
        <v>100</v>
      </c>
      <c r="AY160" s="13" t="s">
        <v>141</v>
      </c>
      <c r="BE160" s="96">
        <f t="shared" si="29"/>
        <v>0</v>
      </c>
      <c r="BF160" s="96">
        <f t="shared" si="30"/>
        <v>0</v>
      </c>
      <c r="BG160" s="96">
        <f t="shared" si="31"/>
        <v>0</v>
      </c>
      <c r="BH160" s="96">
        <f t="shared" si="32"/>
        <v>0</v>
      </c>
      <c r="BI160" s="96">
        <f t="shared" si="33"/>
        <v>0</v>
      </c>
      <c r="BJ160" s="13" t="s">
        <v>22</v>
      </c>
      <c r="BK160" s="96">
        <f t="shared" si="34"/>
        <v>0</v>
      </c>
      <c r="BL160" s="13" t="s">
        <v>146</v>
      </c>
      <c r="BM160" s="13" t="s">
        <v>273</v>
      </c>
    </row>
    <row r="161" spans="2:65" s="1" customFormat="1" ht="31.5" customHeight="1" x14ac:dyDescent="0.3">
      <c r="B161" s="121"/>
      <c r="C161" s="150" t="s">
        <v>274</v>
      </c>
      <c r="D161" s="150" t="s">
        <v>142</v>
      </c>
      <c r="E161" s="151" t="s">
        <v>275</v>
      </c>
      <c r="F161" s="213" t="s">
        <v>276</v>
      </c>
      <c r="G161" s="214"/>
      <c r="H161" s="214"/>
      <c r="I161" s="214"/>
      <c r="J161" s="152" t="s">
        <v>196</v>
      </c>
      <c r="K161" s="153">
        <v>1365.672</v>
      </c>
      <c r="L161" s="215">
        <v>0</v>
      </c>
      <c r="M161" s="214"/>
      <c r="N161" s="216">
        <f t="shared" si="25"/>
        <v>0</v>
      </c>
      <c r="O161" s="214"/>
      <c r="P161" s="214"/>
      <c r="Q161" s="214"/>
      <c r="R161" s="123"/>
      <c r="T161" s="154" t="s">
        <v>3</v>
      </c>
      <c r="U161" s="39" t="s">
        <v>47</v>
      </c>
      <c r="V161" s="31"/>
      <c r="W161" s="155">
        <f t="shared" si="26"/>
        <v>0</v>
      </c>
      <c r="X161" s="155">
        <v>0</v>
      </c>
      <c r="Y161" s="155">
        <f t="shared" si="27"/>
        <v>0</v>
      </c>
      <c r="Z161" s="155">
        <v>0</v>
      </c>
      <c r="AA161" s="156">
        <f t="shared" si="28"/>
        <v>0</v>
      </c>
      <c r="AR161" s="13" t="s">
        <v>146</v>
      </c>
      <c r="AT161" s="13" t="s">
        <v>142</v>
      </c>
      <c r="AU161" s="13" t="s">
        <v>100</v>
      </c>
      <c r="AY161" s="13" t="s">
        <v>141</v>
      </c>
      <c r="BE161" s="96">
        <f t="shared" si="29"/>
        <v>0</v>
      </c>
      <c r="BF161" s="96">
        <f t="shared" si="30"/>
        <v>0</v>
      </c>
      <c r="BG161" s="96">
        <f t="shared" si="31"/>
        <v>0</v>
      </c>
      <c r="BH161" s="96">
        <f t="shared" si="32"/>
        <v>0</v>
      </c>
      <c r="BI161" s="96">
        <f t="shared" si="33"/>
        <v>0</v>
      </c>
      <c r="BJ161" s="13" t="s">
        <v>22</v>
      </c>
      <c r="BK161" s="96">
        <f t="shared" si="34"/>
        <v>0</v>
      </c>
      <c r="BL161" s="13" t="s">
        <v>146</v>
      </c>
      <c r="BM161" s="13" t="s">
        <v>277</v>
      </c>
    </row>
    <row r="162" spans="2:65" s="1" customFormat="1" ht="22.5" customHeight="1" x14ac:dyDescent="0.3">
      <c r="B162" s="121"/>
      <c r="C162" s="150" t="s">
        <v>278</v>
      </c>
      <c r="D162" s="150" t="s">
        <v>142</v>
      </c>
      <c r="E162" s="151" t="s">
        <v>279</v>
      </c>
      <c r="F162" s="213" t="s">
        <v>280</v>
      </c>
      <c r="G162" s="214"/>
      <c r="H162" s="214"/>
      <c r="I162" s="214"/>
      <c r="J162" s="152" t="s">
        <v>196</v>
      </c>
      <c r="K162" s="153">
        <v>86.671999999999997</v>
      </c>
      <c r="L162" s="215">
        <v>0</v>
      </c>
      <c r="M162" s="214"/>
      <c r="N162" s="216">
        <f t="shared" si="25"/>
        <v>0</v>
      </c>
      <c r="O162" s="214"/>
      <c r="P162" s="214"/>
      <c r="Q162" s="214"/>
      <c r="R162" s="123"/>
      <c r="T162" s="154" t="s">
        <v>3</v>
      </c>
      <c r="U162" s="39" t="s">
        <v>47</v>
      </c>
      <c r="V162" s="31"/>
      <c r="W162" s="155">
        <f t="shared" si="26"/>
        <v>0</v>
      </c>
      <c r="X162" s="155">
        <v>0</v>
      </c>
      <c r="Y162" s="155">
        <f t="shared" si="27"/>
        <v>0</v>
      </c>
      <c r="Z162" s="155">
        <v>0</v>
      </c>
      <c r="AA162" s="156">
        <f t="shared" si="28"/>
        <v>0</v>
      </c>
      <c r="AR162" s="13" t="s">
        <v>146</v>
      </c>
      <c r="AT162" s="13" t="s">
        <v>142</v>
      </c>
      <c r="AU162" s="13" t="s">
        <v>100</v>
      </c>
      <c r="AY162" s="13" t="s">
        <v>141</v>
      </c>
      <c r="BE162" s="96">
        <f t="shared" si="29"/>
        <v>0</v>
      </c>
      <c r="BF162" s="96">
        <f t="shared" si="30"/>
        <v>0</v>
      </c>
      <c r="BG162" s="96">
        <f t="shared" si="31"/>
        <v>0</v>
      </c>
      <c r="BH162" s="96">
        <f t="shared" si="32"/>
        <v>0</v>
      </c>
      <c r="BI162" s="96">
        <f t="shared" si="33"/>
        <v>0</v>
      </c>
      <c r="BJ162" s="13" t="s">
        <v>22</v>
      </c>
      <c r="BK162" s="96">
        <f t="shared" si="34"/>
        <v>0</v>
      </c>
      <c r="BL162" s="13" t="s">
        <v>146</v>
      </c>
      <c r="BM162" s="13" t="s">
        <v>281</v>
      </c>
    </row>
    <row r="163" spans="2:65" s="1" customFormat="1" ht="22.5" customHeight="1" x14ac:dyDescent="0.3">
      <c r="B163" s="121"/>
      <c r="C163" s="150" t="s">
        <v>282</v>
      </c>
      <c r="D163" s="150" t="s">
        <v>142</v>
      </c>
      <c r="E163" s="151" t="s">
        <v>283</v>
      </c>
      <c r="F163" s="213" t="s">
        <v>284</v>
      </c>
      <c r="G163" s="214"/>
      <c r="H163" s="214"/>
      <c r="I163" s="214"/>
      <c r="J163" s="152" t="s">
        <v>196</v>
      </c>
      <c r="K163" s="153">
        <v>1365.672</v>
      </c>
      <c r="L163" s="215">
        <v>0</v>
      </c>
      <c r="M163" s="214"/>
      <c r="N163" s="216">
        <f t="shared" si="25"/>
        <v>0</v>
      </c>
      <c r="O163" s="214"/>
      <c r="P163" s="214"/>
      <c r="Q163" s="214"/>
      <c r="R163" s="123"/>
      <c r="T163" s="154" t="s">
        <v>3</v>
      </c>
      <c r="U163" s="39" t="s">
        <v>47</v>
      </c>
      <c r="V163" s="31"/>
      <c r="W163" s="155">
        <f t="shared" si="26"/>
        <v>0</v>
      </c>
      <c r="X163" s="155">
        <v>0</v>
      </c>
      <c r="Y163" s="155">
        <f t="shared" si="27"/>
        <v>0</v>
      </c>
      <c r="Z163" s="155">
        <v>0</v>
      </c>
      <c r="AA163" s="156">
        <f t="shared" si="28"/>
        <v>0</v>
      </c>
      <c r="AR163" s="13" t="s">
        <v>146</v>
      </c>
      <c r="AT163" s="13" t="s">
        <v>142</v>
      </c>
      <c r="AU163" s="13" t="s">
        <v>100</v>
      </c>
      <c r="AY163" s="13" t="s">
        <v>141</v>
      </c>
      <c r="BE163" s="96">
        <f t="shared" si="29"/>
        <v>0</v>
      </c>
      <c r="BF163" s="96">
        <f t="shared" si="30"/>
        <v>0</v>
      </c>
      <c r="BG163" s="96">
        <f t="shared" si="31"/>
        <v>0</v>
      </c>
      <c r="BH163" s="96">
        <f t="shared" si="32"/>
        <v>0</v>
      </c>
      <c r="BI163" s="96">
        <f t="shared" si="33"/>
        <v>0</v>
      </c>
      <c r="BJ163" s="13" t="s">
        <v>22</v>
      </c>
      <c r="BK163" s="96">
        <f t="shared" si="34"/>
        <v>0</v>
      </c>
      <c r="BL163" s="13" t="s">
        <v>146</v>
      </c>
      <c r="BM163" s="13" t="s">
        <v>285</v>
      </c>
    </row>
    <row r="164" spans="2:65" s="1" customFormat="1" ht="22.5" customHeight="1" x14ac:dyDescent="0.3">
      <c r="B164" s="121"/>
      <c r="C164" s="150" t="s">
        <v>286</v>
      </c>
      <c r="D164" s="150" t="s">
        <v>142</v>
      </c>
      <c r="E164" s="151" t="s">
        <v>287</v>
      </c>
      <c r="F164" s="213" t="s">
        <v>288</v>
      </c>
      <c r="G164" s="214"/>
      <c r="H164" s="214"/>
      <c r="I164" s="214"/>
      <c r="J164" s="152" t="s">
        <v>196</v>
      </c>
      <c r="K164" s="153">
        <v>86.671999999999997</v>
      </c>
      <c r="L164" s="215">
        <v>0</v>
      </c>
      <c r="M164" s="214"/>
      <c r="N164" s="216">
        <f t="shared" si="25"/>
        <v>0</v>
      </c>
      <c r="O164" s="214"/>
      <c r="P164" s="214"/>
      <c r="Q164" s="214"/>
      <c r="R164" s="123"/>
      <c r="T164" s="154" t="s">
        <v>3</v>
      </c>
      <c r="U164" s="39" t="s">
        <v>47</v>
      </c>
      <c r="V164" s="31"/>
      <c r="W164" s="155">
        <f t="shared" si="26"/>
        <v>0</v>
      </c>
      <c r="X164" s="155">
        <v>0</v>
      </c>
      <c r="Y164" s="155">
        <f t="shared" si="27"/>
        <v>0</v>
      </c>
      <c r="Z164" s="155">
        <v>0</v>
      </c>
      <c r="AA164" s="156">
        <f t="shared" si="28"/>
        <v>0</v>
      </c>
      <c r="AR164" s="13" t="s">
        <v>146</v>
      </c>
      <c r="AT164" s="13" t="s">
        <v>142</v>
      </c>
      <c r="AU164" s="13" t="s">
        <v>100</v>
      </c>
      <c r="AY164" s="13" t="s">
        <v>141</v>
      </c>
      <c r="BE164" s="96">
        <f t="shared" si="29"/>
        <v>0</v>
      </c>
      <c r="BF164" s="96">
        <f t="shared" si="30"/>
        <v>0</v>
      </c>
      <c r="BG164" s="96">
        <f t="shared" si="31"/>
        <v>0</v>
      </c>
      <c r="BH164" s="96">
        <f t="shared" si="32"/>
        <v>0</v>
      </c>
      <c r="BI164" s="96">
        <f t="shared" si="33"/>
        <v>0</v>
      </c>
      <c r="BJ164" s="13" t="s">
        <v>22</v>
      </c>
      <c r="BK164" s="96">
        <f t="shared" si="34"/>
        <v>0</v>
      </c>
      <c r="BL164" s="13" t="s">
        <v>146</v>
      </c>
      <c r="BM164" s="13" t="s">
        <v>289</v>
      </c>
    </row>
    <row r="165" spans="2:65" s="1" customFormat="1" ht="22.5" customHeight="1" x14ac:dyDescent="0.3">
      <c r="B165" s="121"/>
      <c r="C165" s="150" t="s">
        <v>290</v>
      </c>
      <c r="D165" s="150" t="s">
        <v>142</v>
      </c>
      <c r="E165" s="151" t="s">
        <v>291</v>
      </c>
      <c r="F165" s="213" t="s">
        <v>292</v>
      </c>
      <c r="G165" s="214"/>
      <c r="H165" s="214"/>
      <c r="I165" s="214"/>
      <c r="J165" s="152" t="s">
        <v>293</v>
      </c>
      <c r="K165" s="153">
        <v>2</v>
      </c>
      <c r="L165" s="215">
        <v>0</v>
      </c>
      <c r="M165" s="214"/>
      <c r="N165" s="216">
        <f t="shared" si="25"/>
        <v>0</v>
      </c>
      <c r="O165" s="214"/>
      <c r="P165" s="214"/>
      <c r="Q165" s="214"/>
      <c r="R165" s="123"/>
      <c r="T165" s="154" t="s">
        <v>3</v>
      </c>
      <c r="U165" s="39" t="s">
        <v>47</v>
      </c>
      <c r="V165" s="31"/>
      <c r="W165" s="155">
        <f t="shared" si="26"/>
        <v>0</v>
      </c>
      <c r="X165" s="155">
        <v>1.0000000000000001E-5</v>
      </c>
      <c r="Y165" s="155">
        <f t="shared" si="27"/>
        <v>2.0000000000000002E-5</v>
      </c>
      <c r="Z165" s="155">
        <v>0</v>
      </c>
      <c r="AA165" s="156">
        <f t="shared" si="28"/>
        <v>0</v>
      </c>
      <c r="AR165" s="13" t="s">
        <v>146</v>
      </c>
      <c r="AT165" s="13" t="s">
        <v>142</v>
      </c>
      <c r="AU165" s="13" t="s">
        <v>100</v>
      </c>
      <c r="AY165" s="13" t="s">
        <v>141</v>
      </c>
      <c r="BE165" s="96">
        <f t="shared" si="29"/>
        <v>0</v>
      </c>
      <c r="BF165" s="96">
        <f t="shared" si="30"/>
        <v>0</v>
      </c>
      <c r="BG165" s="96">
        <f t="shared" si="31"/>
        <v>0</v>
      </c>
      <c r="BH165" s="96">
        <f t="shared" si="32"/>
        <v>0</v>
      </c>
      <c r="BI165" s="96">
        <f t="shared" si="33"/>
        <v>0</v>
      </c>
      <c r="BJ165" s="13" t="s">
        <v>22</v>
      </c>
      <c r="BK165" s="96">
        <f t="shared" si="34"/>
        <v>0</v>
      </c>
      <c r="BL165" s="13" t="s">
        <v>146</v>
      </c>
      <c r="BM165" s="13" t="s">
        <v>294</v>
      </c>
    </row>
    <row r="166" spans="2:65" s="1" customFormat="1" ht="31.5" customHeight="1" x14ac:dyDescent="0.3">
      <c r="B166" s="121"/>
      <c r="C166" s="150" t="s">
        <v>295</v>
      </c>
      <c r="D166" s="150" t="s">
        <v>142</v>
      </c>
      <c r="E166" s="151" t="s">
        <v>296</v>
      </c>
      <c r="F166" s="213" t="s">
        <v>297</v>
      </c>
      <c r="G166" s="214"/>
      <c r="H166" s="214"/>
      <c r="I166" s="214"/>
      <c r="J166" s="152" t="s">
        <v>196</v>
      </c>
      <c r="K166" s="153">
        <v>1365.672</v>
      </c>
      <c r="L166" s="215">
        <v>0</v>
      </c>
      <c r="M166" s="214"/>
      <c r="N166" s="216">
        <f t="shared" si="25"/>
        <v>0</v>
      </c>
      <c r="O166" s="214"/>
      <c r="P166" s="214"/>
      <c r="Q166" s="214"/>
      <c r="R166" s="123"/>
      <c r="T166" s="154" t="s">
        <v>3</v>
      </c>
      <c r="U166" s="39" t="s">
        <v>47</v>
      </c>
      <c r="V166" s="31"/>
      <c r="W166" s="155">
        <f t="shared" si="26"/>
        <v>0</v>
      </c>
      <c r="X166" s="155">
        <v>6.8099999999999994E-2</v>
      </c>
      <c r="Y166" s="155">
        <f t="shared" si="27"/>
        <v>93.002263199999987</v>
      </c>
      <c r="Z166" s="155">
        <v>0</v>
      </c>
      <c r="AA166" s="156">
        <f t="shared" si="28"/>
        <v>0</v>
      </c>
      <c r="AR166" s="13" t="s">
        <v>146</v>
      </c>
      <c r="AT166" s="13" t="s">
        <v>142</v>
      </c>
      <c r="AU166" s="13" t="s">
        <v>100</v>
      </c>
      <c r="AY166" s="13" t="s">
        <v>141</v>
      </c>
      <c r="BE166" s="96">
        <f t="shared" si="29"/>
        <v>0</v>
      </c>
      <c r="BF166" s="96">
        <f t="shared" si="30"/>
        <v>0</v>
      </c>
      <c r="BG166" s="96">
        <f t="shared" si="31"/>
        <v>0</v>
      </c>
      <c r="BH166" s="96">
        <f t="shared" si="32"/>
        <v>0</v>
      </c>
      <c r="BI166" s="96">
        <f t="shared" si="33"/>
        <v>0</v>
      </c>
      <c r="BJ166" s="13" t="s">
        <v>22</v>
      </c>
      <c r="BK166" s="96">
        <f t="shared" si="34"/>
        <v>0</v>
      </c>
      <c r="BL166" s="13" t="s">
        <v>146</v>
      </c>
      <c r="BM166" s="13" t="s">
        <v>298</v>
      </c>
    </row>
    <row r="167" spans="2:65" s="1" customFormat="1" ht="31.5" customHeight="1" x14ac:dyDescent="0.3">
      <c r="B167" s="121"/>
      <c r="C167" s="150" t="s">
        <v>299</v>
      </c>
      <c r="D167" s="150" t="s">
        <v>142</v>
      </c>
      <c r="E167" s="151" t="s">
        <v>300</v>
      </c>
      <c r="F167" s="213" t="s">
        <v>301</v>
      </c>
      <c r="G167" s="214"/>
      <c r="H167" s="214"/>
      <c r="I167" s="214"/>
      <c r="J167" s="152" t="s">
        <v>196</v>
      </c>
      <c r="K167" s="153">
        <v>86.671999999999997</v>
      </c>
      <c r="L167" s="215">
        <v>0</v>
      </c>
      <c r="M167" s="214"/>
      <c r="N167" s="216">
        <f t="shared" si="25"/>
        <v>0</v>
      </c>
      <c r="O167" s="214"/>
      <c r="P167" s="214"/>
      <c r="Q167" s="214"/>
      <c r="R167" s="123"/>
      <c r="T167" s="154" t="s">
        <v>3</v>
      </c>
      <c r="U167" s="39" t="s">
        <v>47</v>
      </c>
      <c r="V167" s="31"/>
      <c r="W167" s="155">
        <f t="shared" si="26"/>
        <v>0</v>
      </c>
      <c r="X167" s="155">
        <v>8.4250000000000005E-2</v>
      </c>
      <c r="Y167" s="155">
        <f t="shared" si="27"/>
        <v>7.3021159999999998</v>
      </c>
      <c r="Z167" s="155">
        <v>0</v>
      </c>
      <c r="AA167" s="156">
        <f t="shared" si="28"/>
        <v>0</v>
      </c>
      <c r="AR167" s="13" t="s">
        <v>146</v>
      </c>
      <c r="AT167" s="13" t="s">
        <v>142</v>
      </c>
      <c r="AU167" s="13" t="s">
        <v>100</v>
      </c>
      <c r="AY167" s="13" t="s">
        <v>141</v>
      </c>
      <c r="BE167" s="96">
        <f t="shared" si="29"/>
        <v>0</v>
      </c>
      <c r="BF167" s="96">
        <f t="shared" si="30"/>
        <v>0</v>
      </c>
      <c r="BG167" s="96">
        <f t="shared" si="31"/>
        <v>0</v>
      </c>
      <c r="BH167" s="96">
        <f t="shared" si="32"/>
        <v>0</v>
      </c>
      <c r="BI167" s="96">
        <f t="shared" si="33"/>
        <v>0</v>
      </c>
      <c r="BJ167" s="13" t="s">
        <v>22</v>
      </c>
      <c r="BK167" s="96">
        <f t="shared" si="34"/>
        <v>0</v>
      </c>
      <c r="BL167" s="13" t="s">
        <v>146</v>
      </c>
      <c r="BM167" s="13" t="s">
        <v>302</v>
      </c>
    </row>
    <row r="168" spans="2:65" s="1" customFormat="1" ht="31.5" customHeight="1" x14ac:dyDescent="0.3">
      <c r="B168" s="121"/>
      <c r="C168" s="157" t="s">
        <v>303</v>
      </c>
      <c r="D168" s="157" t="s">
        <v>211</v>
      </c>
      <c r="E168" s="158" t="s">
        <v>304</v>
      </c>
      <c r="F168" s="225" t="s">
        <v>305</v>
      </c>
      <c r="G168" s="226"/>
      <c r="H168" s="226"/>
      <c r="I168" s="226"/>
      <c r="J168" s="159" t="s">
        <v>196</v>
      </c>
      <c r="K168" s="160">
        <v>88.405000000000001</v>
      </c>
      <c r="L168" s="227">
        <v>0</v>
      </c>
      <c r="M168" s="226"/>
      <c r="N168" s="228">
        <f t="shared" si="25"/>
        <v>0</v>
      </c>
      <c r="O168" s="214"/>
      <c r="P168" s="214"/>
      <c r="Q168" s="214"/>
      <c r="R168" s="123"/>
      <c r="T168" s="154" t="s">
        <v>3</v>
      </c>
      <c r="U168" s="39" t="s">
        <v>47</v>
      </c>
      <c r="V168" s="31"/>
      <c r="W168" s="155">
        <f t="shared" si="26"/>
        <v>0</v>
      </c>
      <c r="X168" s="155">
        <v>0.14000000000000001</v>
      </c>
      <c r="Y168" s="155">
        <f t="shared" si="27"/>
        <v>12.376700000000001</v>
      </c>
      <c r="Z168" s="155">
        <v>0</v>
      </c>
      <c r="AA168" s="156">
        <f t="shared" si="28"/>
        <v>0</v>
      </c>
      <c r="AR168" s="13" t="s">
        <v>170</v>
      </c>
      <c r="AT168" s="13" t="s">
        <v>211</v>
      </c>
      <c r="AU168" s="13" t="s">
        <v>100</v>
      </c>
      <c r="AY168" s="13" t="s">
        <v>141</v>
      </c>
      <c r="BE168" s="96">
        <f t="shared" si="29"/>
        <v>0</v>
      </c>
      <c r="BF168" s="96">
        <f t="shared" si="30"/>
        <v>0</v>
      </c>
      <c r="BG168" s="96">
        <f t="shared" si="31"/>
        <v>0</v>
      </c>
      <c r="BH168" s="96">
        <f t="shared" si="32"/>
        <v>0</v>
      </c>
      <c r="BI168" s="96">
        <f t="shared" si="33"/>
        <v>0</v>
      </c>
      <c r="BJ168" s="13" t="s">
        <v>22</v>
      </c>
      <c r="BK168" s="96">
        <f t="shared" si="34"/>
        <v>0</v>
      </c>
      <c r="BL168" s="13" t="s">
        <v>146</v>
      </c>
      <c r="BM168" s="13" t="s">
        <v>306</v>
      </c>
    </row>
    <row r="169" spans="2:65" s="9" customFormat="1" ht="29.85" customHeight="1" x14ac:dyDescent="0.3">
      <c r="B169" s="139"/>
      <c r="C169" s="140"/>
      <c r="D169" s="149" t="s">
        <v>115</v>
      </c>
      <c r="E169" s="149"/>
      <c r="F169" s="149"/>
      <c r="G169" s="149"/>
      <c r="H169" s="149"/>
      <c r="I169" s="149"/>
      <c r="J169" s="149"/>
      <c r="K169" s="149"/>
      <c r="L169" s="149"/>
      <c r="M169" s="149"/>
      <c r="N169" s="223">
        <f>BK169</f>
        <v>0</v>
      </c>
      <c r="O169" s="224"/>
      <c r="P169" s="224"/>
      <c r="Q169" s="224"/>
      <c r="R169" s="142"/>
      <c r="T169" s="143"/>
      <c r="U169" s="140"/>
      <c r="V169" s="140"/>
      <c r="W169" s="144">
        <f>SUM(W170:W173)</f>
        <v>0</v>
      </c>
      <c r="X169" s="140"/>
      <c r="Y169" s="144">
        <f>SUM(Y170:Y173)</f>
        <v>6.3939999999999997E-2</v>
      </c>
      <c r="Z169" s="140"/>
      <c r="AA169" s="145">
        <f>SUM(AA170:AA173)</f>
        <v>0</v>
      </c>
      <c r="AR169" s="146" t="s">
        <v>22</v>
      </c>
      <c r="AT169" s="147" t="s">
        <v>81</v>
      </c>
      <c r="AU169" s="147" t="s">
        <v>22</v>
      </c>
      <c r="AY169" s="146" t="s">
        <v>141</v>
      </c>
      <c r="BK169" s="148">
        <f>SUM(BK170:BK173)</f>
        <v>0</v>
      </c>
    </row>
    <row r="170" spans="2:65" s="1" customFormat="1" ht="31.5" customHeight="1" x14ac:dyDescent="0.3">
      <c r="B170" s="121"/>
      <c r="C170" s="150" t="s">
        <v>307</v>
      </c>
      <c r="D170" s="150" t="s">
        <v>142</v>
      </c>
      <c r="E170" s="151" t="s">
        <v>308</v>
      </c>
      <c r="F170" s="213" t="s">
        <v>309</v>
      </c>
      <c r="G170" s="214"/>
      <c r="H170" s="214"/>
      <c r="I170" s="214"/>
      <c r="J170" s="152" t="s">
        <v>236</v>
      </c>
      <c r="K170" s="153">
        <v>1</v>
      </c>
      <c r="L170" s="215">
        <v>0</v>
      </c>
      <c r="M170" s="214"/>
      <c r="N170" s="216">
        <f>ROUND(L170*K170,2)</f>
        <v>0</v>
      </c>
      <c r="O170" s="214"/>
      <c r="P170" s="214"/>
      <c r="Q170" s="214"/>
      <c r="R170" s="123"/>
      <c r="T170" s="154" t="s">
        <v>3</v>
      </c>
      <c r="U170" s="39" t="s">
        <v>47</v>
      </c>
      <c r="V170" s="31"/>
      <c r="W170" s="155">
        <f>V170*K170</f>
        <v>0</v>
      </c>
      <c r="X170" s="155">
        <v>1.3950000000000001E-2</v>
      </c>
      <c r="Y170" s="155">
        <f>X170*K170</f>
        <v>1.3950000000000001E-2</v>
      </c>
      <c r="Z170" s="155">
        <v>0</v>
      </c>
      <c r="AA170" s="156">
        <f>Z170*K170</f>
        <v>0</v>
      </c>
      <c r="AR170" s="13" t="s">
        <v>146</v>
      </c>
      <c r="AT170" s="13" t="s">
        <v>142</v>
      </c>
      <c r="AU170" s="13" t="s">
        <v>100</v>
      </c>
      <c r="AY170" s="13" t="s">
        <v>141</v>
      </c>
      <c r="BE170" s="96">
        <f>IF(U170="základní",N170,0)</f>
        <v>0</v>
      </c>
      <c r="BF170" s="96">
        <f>IF(U170="snížená",N170,0)</f>
        <v>0</v>
      </c>
      <c r="BG170" s="96">
        <f>IF(U170="zákl. přenesená",N170,0)</f>
        <v>0</v>
      </c>
      <c r="BH170" s="96">
        <f>IF(U170="sníž. přenesená",N170,0)</f>
        <v>0</v>
      </c>
      <c r="BI170" s="96">
        <f>IF(U170="nulová",N170,0)</f>
        <v>0</v>
      </c>
      <c r="BJ170" s="13" t="s">
        <v>22</v>
      </c>
      <c r="BK170" s="96">
        <f>ROUND(L170*K170,2)</f>
        <v>0</v>
      </c>
      <c r="BL170" s="13" t="s">
        <v>146</v>
      </c>
      <c r="BM170" s="13" t="s">
        <v>310</v>
      </c>
    </row>
    <row r="171" spans="2:65" s="1" customFormat="1" ht="31.5" customHeight="1" x14ac:dyDescent="0.3">
      <c r="B171" s="121"/>
      <c r="C171" s="150" t="s">
        <v>311</v>
      </c>
      <c r="D171" s="150" t="s">
        <v>142</v>
      </c>
      <c r="E171" s="151" t="s">
        <v>312</v>
      </c>
      <c r="F171" s="213" t="s">
        <v>313</v>
      </c>
      <c r="G171" s="214"/>
      <c r="H171" s="214"/>
      <c r="I171" s="214"/>
      <c r="J171" s="152" t="s">
        <v>236</v>
      </c>
      <c r="K171" s="153">
        <v>1</v>
      </c>
      <c r="L171" s="215">
        <v>0</v>
      </c>
      <c r="M171" s="214"/>
      <c r="N171" s="216">
        <f>ROUND(L171*K171,2)</f>
        <v>0</v>
      </c>
      <c r="O171" s="214"/>
      <c r="P171" s="214"/>
      <c r="Q171" s="214"/>
      <c r="R171" s="123"/>
      <c r="T171" s="154" t="s">
        <v>3</v>
      </c>
      <c r="U171" s="39" t="s">
        <v>47</v>
      </c>
      <c r="V171" s="31"/>
      <c r="W171" s="155">
        <f>V171*K171</f>
        <v>0</v>
      </c>
      <c r="X171" s="155">
        <v>2.6460000000000001E-2</v>
      </c>
      <c r="Y171" s="155">
        <f>X171*K171</f>
        <v>2.6460000000000001E-2</v>
      </c>
      <c r="Z171" s="155">
        <v>0</v>
      </c>
      <c r="AA171" s="156">
        <f>Z171*K171</f>
        <v>0</v>
      </c>
      <c r="AR171" s="13" t="s">
        <v>146</v>
      </c>
      <c r="AT171" s="13" t="s">
        <v>142</v>
      </c>
      <c r="AU171" s="13" t="s">
        <v>100</v>
      </c>
      <c r="AY171" s="13" t="s">
        <v>141</v>
      </c>
      <c r="BE171" s="96">
        <f>IF(U171="základní",N171,0)</f>
        <v>0</v>
      </c>
      <c r="BF171" s="96">
        <f>IF(U171="snížená",N171,0)</f>
        <v>0</v>
      </c>
      <c r="BG171" s="96">
        <f>IF(U171="zákl. přenesená",N171,0)</f>
        <v>0</v>
      </c>
      <c r="BH171" s="96">
        <f>IF(U171="sníž. přenesená",N171,0)</f>
        <v>0</v>
      </c>
      <c r="BI171" s="96">
        <f>IF(U171="nulová",N171,0)</f>
        <v>0</v>
      </c>
      <c r="BJ171" s="13" t="s">
        <v>22</v>
      </c>
      <c r="BK171" s="96">
        <f>ROUND(L171*K171,2)</f>
        <v>0</v>
      </c>
      <c r="BL171" s="13" t="s">
        <v>146</v>
      </c>
      <c r="BM171" s="13" t="s">
        <v>314</v>
      </c>
    </row>
    <row r="172" spans="2:65" s="1" customFormat="1" ht="31.5" customHeight="1" x14ac:dyDescent="0.3">
      <c r="B172" s="121"/>
      <c r="C172" s="150" t="s">
        <v>315</v>
      </c>
      <c r="D172" s="150" t="s">
        <v>142</v>
      </c>
      <c r="E172" s="151" t="s">
        <v>316</v>
      </c>
      <c r="F172" s="213" t="s">
        <v>317</v>
      </c>
      <c r="G172" s="214"/>
      <c r="H172" s="214"/>
      <c r="I172" s="214"/>
      <c r="J172" s="152" t="s">
        <v>236</v>
      </c>
      <c r="K172" s="153">
        <v>1</v>
      </c>
      <c r="L172" s="215">
        <v>0</v>
      </c>
      <c r="M172" s="214"/>
      <c r="N172" s="216">
        <f>ROUND(L172*K172,2)</f>
        <v>0</v>
      </c>
      <c r="O172" s="214"/>
      <c r="P172" s="214"/>
      <c r="Q172" s="214"/>
      <c r="R172" s="123"/>
      <c r="T172" s="154" t="s">
        <v>3</v>
      </c>
      <c r="U172" s="39" t="s">
        <v>47</v>
      </c>
      <c r="V172" s="31"/>
      <c r="W172" s="155">
        <f>V172*K172</f>
        <v>0</v>
      </c>
      <c r="X172" s="155">
        <v>2.3529999999999999E-2</v>
      </c>
      <c r="Y172" s="155">
        <f>X172*K172</f>
        <v>2.3529999999999999E-2</v>
      </c>
      <c r="Z172" s="155">
        <v>0</v>
      </c>
      <c r="AA172" s="156">
        <f>Z172*K172</f>
        <v>0</v>
      </c>
      <c r="AR172" s="13" t="s">
        <v>146</v>
      </c>
      <c r="AT172" s="13" t="s">
        <v>142</v>
      </c>
      <c r="AU172" s="13" t="s">
        <v>100</v>
      </c>
      <c r="AY172" s="13" t="s">
        <v>141</v>
      </c>
      <c r="BE172" s="96">
        <f>IF(U172="základní",N172,0)</f>
        <v>0</v>
      </c>
      <c r="BF172" s="96">
        <f>IF(U172="snížená",N172,0)</f>
        <v>0</v>
      </c>
      <c r="BG172" s="96">
        <f>IF(U172="zákl. přenesená",N172,0)</f>
        <v>0</v>
      </c>
      <c r="BH172" s="96">
        <f>IF(U172="sníž. přenesená",N172,0)</f>
        <v>0</v>
      </c>
      <c r="BI172" s="96">
        <f>IF(U172="nulová",N172,0)</f>
        <v>0</v>
      </c>
      <c r="BJ172" s="13" t="s">
        <v>22</v>
      </c>
      <c r="BK172" s="96">
        <f>ROUND(L172*K172,2)</f>
        <v>0</v>
      </c>
      <c r="BL172" s="13" t="s">
        <v>146</v>
      </c>
      <c r="BM172" s="13" t="s">
        <v>318</v>
      </c>
    </row>
    <row r="173" spans="2:65" s="1" customFormat="1" ht="31.5" customHeight="1" x14ac:dyDescent="0.3">
      <c r="B173" s="121"/>
      <c r="C173" s="150" t="s">
        <v>319</v>
      </c>
      <c r="D173" s="150" t="s">
        <v>142</v>
      </c>
      <c r="E173" s="151" t="s">
        <v>320</v>
      </c>
      <c r="F173" s="213" t="s">
        <v>321</v>
      </c>
      <c r="G173" s="214"/>
      <c r="H173" s="214"/>
      <c r="I173" s="214"/>
      <c r="J173" s="152" t="s">
        <v>236</v>
      </c>
      <c r="K173" s="153">
        <v>1</v>
      </c>
      <c r="L173" s="215">
        <v>0</v>
      </c>
      <c r="M173" s="214"/>
      <c r="N173" s="216">
        <f>ROUND(L173*K173,2)</f>
        <v>0</v>
      </c>
      <c r="O173" s="214"/>
      <c r="P173" s="214"/>
      <c r="Q173" s="214"/>
      <c r="R173" s="123"/>
      <c r="T173" s="154" t="s">
        <v>3</v>
      </c>
      <c r="U173" s="39" t="s">
        <v>47</v>
      </c>
      <c r="V173" s="31"/>
      <c r="W173" s="155">
        <f>V173*K173</f>
        <v>0</v>
      </c>
      <c r="X173" s="155">
        <v>0</v>
      </c>
      <c r="Y173" s="155">
        <f>X173*K173</f>
        <v>0</v>
      </c>
      <c r="Z173" s="155">
        <v>0</v>
      </c>
      <c r="AA173" s="156">
        <f>Z173*K173</f>
        <v>0</v>
      </c>
      <c r="AR173" s="13" t="s">
        <v>146</v>
      </c>
      <c r="AT173" s="13" t="s">
        <v>142</v>
      </c>
      <c r="AU173" s="13" t="s">
        <v>100</v>
      </c>
      <c r="AY173" s="13" t="s">
        <v>141</v>
      </c>
      <c r="BE173" s="96">
        <f>IF(U173="základní",N173,0)</f>
        <v>0</v>
      </c>
      <c r="BF173" s="96">
        <f>IF(U173="snížená",N173,0)</f>
        <v>0</v>
      </c>
      <c r="BG173" s="96">
        <f>IF(U173="zákl. přenesená",N173,0)</f>
        <v>0</v>
      </c>
      <c r="BH173" s="96">
        <f>IF(U173="sníž. přenesená",N173,0)</f>
        <v>0</v>
      </c>
      <c r="BI173" s="96">
        <f>IF(U173="nulová",N173,0)</f>
        <v>0</v>
      </c>
      <c r="BJ173" s="13" t="s">
        <v>22</v>
      </c>
      <c r="BK173" s="96">
        <f>ROUND(L173*K173,2)</f>
        <v>0</v>
      </c>
      <c r="BL173" s="13" t="s">
        <v>146</v>
      </c>
      <c r="BM173" s="13" t="s">
        <v>322</v>
      </c>
    </row>
    <row r="174" spans="2:65" s="9" customFormat="1" ht="29.85" customHeight="1" x14ac:dyDescent="0.3">
      <c r="B174" s="139"/>
      <c r="C174" s="140"/>
      <c r="D174" s="149" t="s">
        <v>116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223">
        <f>BK174</f>
        <v>0</v>
      </c>
      <c r="O174" s="224"/>
      <c r="P174" s="224"/>
      <c r="Q174" s="224"/>
      <c r="R174" s="142"/>
      <c r="T174" s="143"/>
      <c r="U174" s="140"/>
      <c r="V174" s="140"/>
      <c r="W174" s="144">
        <f>SUM(W175:W185)</f>
        <v>0</v>
      </c>
      <c r="X174" s="140"/>
      <c r="Y174" s="144">
        <f>SUM(Y175:Y185)</f>
        <v>23.682366340000002</v>
      </c>
      <c r="Z174" s="140"/>
      <c r="AA174" s="145">
        <f>SUM(AA175:AA185)</f>
        <v>0</v>
      </c>
      <c r="AR174" s="146" t="s">
        <v>22</v>
      </c>
      <c r="AT174" s="147" t="s">
        <v>81</v>
      </c>
      <c r="AU174" s="147" t="s">
        <v>22</v>
      </c>
      <c r="AY174" s="146" t="s">
        <v>141</v>
      </c>
      <c r="BK174" s="148">
        <f>SUM(BK175:BK185)</f>
        <v>0</v>
      </c>
    </row>
    <row r="175" spans="2:65" s="1" customFormat="1" ht="22.5" customHeight="1" x14ac:dyDescent="0.3">
      <c r="B175" s="121"/>
      <c r="C175" s="150" t="s">
        <v>323</v>
      </c>
      <c r="D175" s="150" t="s">
        <v>142</v>
      </c>
      <c r="E175" s="151" t="s">
        <v>324</v>
      </c>
      <c r="F175" s="213" t="s">
        <v>325</v>
      </c>
      <c r="G175" s="214"/>
      <c r="H175" s="214"/>
      <c r="I175" s="214"/>
      <c r="J175" s="152" t="s">
        <v>326</v>
      </c>
      <c r="K175" s="153">
        <v>2</v>
      </c>
      <c r="L175" s="215">
        <v>0</v>
      </c>
      <c r="M175" s="214"/>
      <c r="N175" s="216">
        <f t="shared" ref="N175:N185" si="35">ROUND(L175*K175,2)</f>
        <v>0</v>
      </c>
      <c r="O175" s="214"/>
      <c r="P175" s="214"/>
      <c r="Q175" s="214"/>
      <c r="R175" s="123"/>
      <c r="T175" s="154" t="s">
        <v>3</v>
      </c>
      <c r="U175" s="39" t="s">
        <v>47</v>
      </c>
      <c r="V175" s="31"/>
      <c r="W175" s="155">
        <f t="shared" ref="W175:W185" si="36">V175*K175</f>
        <v>0</v>
      </c>
      <c r="X175" s="155">
        <v>6.9999999999999999E-4</v>
      </c>
      <c r="Y175" s="155">
        <f t="shared" ref="Y175:Y185" si="37">X175*K175</f>
        <v>1.4E-3</v>
      </c>
      <c r="Z175" s="155">
        <v>0</v>
      </c>
      <c r="AA175" s="156">
        <f t="shared" ref="AA175:AA185" si="38">Z175*K175</f>
        <v>0</v>
      </c>
      <c r="AR175" s="13" t="s">
        <v>146</v>
      </c>
      <c r="AT175" s="13" t="s">
        <v>142</v>
      </c>
      <c r="AU175" s="13" t="s">
        <v>100</v>
      </c>
      <c r="AY175" s="13" t="s">
        <v>141</v>
      </c>
      <c r="BE175" s="96">
        <f t="shared" ref="BE175:BE185" si="39">IF(U175="základní",N175,0)</f>
        <v>0</v>
      </c>
      <c r="BF175" s="96">
        <f t="shared" ref="BF175:BF185" si="40">IF(U175="snížená",N175,0)</f>
        <v>0</v>
      </c>
      <c r="BG175" s="96">
        <f t="shared" ref="BG175:BG185" si="41">IF(U175="zákl. přenesená",N175,0)</f>
        <v>0</v>
      </c>
      <c r="BH175" s="96">
        <f t="shared" ref="BH175:BH185" si="42">IF(U175="sníž. přenesená",N175,0)</f>
        <v>0</v>
      </c>
      <c r="BI175" s="96">
        <f t="shared" ref="BI175:BI185" si="43">IF(U175="nulová",N175,0)</f>
        <v>0</v>
      </c>
      <c r="BJ175" s="13" t="s">
        <v>22</v>
      </c>
      <c r="BK175" s="96">
        <f t="shared" ref="BK175:BK185" si="44">ROUND(L175*K175,2)</f>
        <v>0</v>
      </c>
      <c r="BL175" s="13" t="s">
        <v>146</v>
      </c>
      <c r="BM175" s="13" t="s">
        <v>327</v>
      </c>
    </row>
    <row r="176" spans="2:65" s="1" customFormat="1" ht="31.5" customHeight="1" x14ac:dyDescent="0.3">
      <c r="B176" s="121"/>
      <c r="C176" s="150" t="s">
        <v>328</v>
      </c>
      <c r="D176" s="150" t="s">
        <v>142</v>
      </c>
      <c r="E176" s="151" t="s">
        <v>329</v>
      </c>
      <c r="F176" s="213" t="s">
        <v>330</v>
      </c>
      <c r="G176" s="214"/>
      <c r="H176" s="214"/>
      <c r="I176" s="214"/>
      <c r="J176" s="152" t="s">
        <v>231</v>
      </c>
      <c r="K176" s="153">
        <v>177.79</v>
      </c>
      <c r="L176" s="215">
        <v>0</v>
      </c>
      <c r="M176" s="214"/>
      <c r="N176" s="216">
        <f t="shared" si="35"/>
        <v>0</v>
      </c>
      <c r="O176" s="214"/>
      <c r="P176" s="214"/>
      <c r="Q176" s="214"/>
      <c r="R176" s="123"/>
      <c r="T176" s="154" t="s">
        <v>3</v>
      </c>
      <c r="U176" s="39" t="s">
        <v>47</v>
      </c>
      <c r="V176" s="31"/>
      <c r="W176" s="155">
        <f t="shared" si="36"/>
        <v>0</v>
      </c>
      <c r="X176" s="155">
        <v>0.10095</v>
      </c>
      <c r="Y176" s="155">
        <f t="shared" si="37"/>
        <v>17.947900499999999</v>
      </c>
      <c r="Z176" s="155">
        <v>0</v>
      </c>
      <c r="AA176" s="156">
        <f t="shared" si="38"/>
        <v>0</v>
      </c>
      <c r="AR176" s="13" t="s">
        <v>146</v>
      </c>
      <c r="AT176" s="13" t="s">
        <v>142</v>
      </c>
      <c r="AU176" s="13" t="s">
        <v>100</v>
      </c>
      <c r="AY176" s="13" t="s">
        <v>141</v>
      </c>
      <c r="BE176" s="96">
        <f t="shared" si="39"/>
        <v>0</v>
      </c>
      <c r="BF176" s="96">
        <f t="shared" si="40"/>
        <v>0</v>
      </c>
      <c r="BG176" s="96">
        <f t="shared" si="41"/>
        <v>0</v>
      </c>
      <c r="BH176" s="96">
        <f t="shared" si="42"/>
        <v>0</v>
      </c>
      <c r="BI176" s="96">
        <f t="shared" si="43"/>
        <v>0</v>
      </c>
      <c r="BJ176" s="13" t="s">
        <v>22</v>
      </c>
      <c r="BK176" s="96">
        <f t="shared" si="44"/>
        <v>0</v>
      </c>
      <c r="BL176" s="13" t="s">
        <v>146</v>
      </c>
      <c r="BM176" s="13" t="s">
        <v>331</v>
      </c>
    </row>
    <row r="177" spans="2:65" s="1" customFormat="1" ht="31.5" customHeight="1" x14ac:dyDescent="0.3">
      <c r="B177" s="121"/>
      <c r="C177" s="157" t="s">
        <v>332</v>
      </c>
      <c r="D177" s="157" t="s">
        <v>211</v>
      </c>
      <c r="E177" s="158" t="s">
        <v>333</v>
      </c>
      <c r="F177" s="225" t="s">
        <v>334</v>
      </c>
      <c r="G177" s="226"/>
      <c r="H177" s="226"/>
      <c r="I177" s="226"/>
      <c r="J177" s="159" t="s">
        <v>236</v>
      </c>
      <c r="K177" s="160">
        <v>181.56</v>
      </c>
      <c r="L177" s="227">
        <v>0</v>
      </c>
      <c r="M177" s="226"/>
      <c r="N177" s="228">
        <f t="shared" si="35"/>
        <v>0</v>
      </c>
      <c r="O177" s="214"/>
      <c r="P177" s="214"/>
      <c r="Q177" s="214"/>
      <c r="R177" s="123"/>
      <c r="T177" s="154" t="s">
        <v>3</v>
      </c>
      <c r="U177" s="39" t="s">
        <v>47</v>
      </c>
      <c r="V177" s="31"/>
      <c r="W177" s="155">
        <f t="shared" si="36"/>
        <v>0</v>
      </c>
      <c r="X177" s="155">
        <v>2.8000000000000001E-2</v>
      </c>
      <c r="Y177" s="155">
        <f t="shared" si="37"/>
        <v>5.0836800000000002</v>
      </c>
      <c r="Z177" s="155">
        <v>0</v>
      </c>
      <c r="AA177" s="156">
        <f t="shared" si="38"/>
        <v>0</v>
      </c>
      <c r="AR177" s="13" t="s">
        <v>170</v>
      </c>
      <c r="AT177" s="13" t="s">
        <v>211</v>
      </c>
      <c r="AU177" s="13" t="s">
        <v>100</v>
      </c>
      <c r="AY177" s="13" t="s">
        <v>141</v>
      </c>
      <c r="BE177" s="96">
        <f t="shared" si="39"/>
        <v>0</v>
      </c>
      <c r="BF177" s="96">
        <f t="shared" si="40"/>
        <v>0</v>
      </c>
      <c r="BG177" s="96">
        <f t="shared" si="41"/>
        <v>0</v>
      </c>
      <c r="BH177" s="96">
        <f t="shared" si="42"/>
        <v>0</v>
      </c>
      <c r="BI177" s="96">
        <f t="shared" si="43"/>
        <v>0</v>
      </c>
      <c r="BJ177" s="13" t="s">
        <v>22</v>
      </c>
      <c r="BK177" s="96">
        <f t="shared" si="44"/>
        <v>0</v>
      </c>
      <c r="BL177" s="13" t="s">
        <v>146</v>
      </c>
      <c r="BM177" s="13" t="s">
        <v>335</v>
      </c>
    </row>
    <row r="178" spans="2:65" s="1" customFormat="1" ht="31.5" customHeight="1" x14ac:dyDescent="0.3">
      <c r="B178" s="121"/>
      <c r="C178" s="150" t="s">
        <v>336</v>
      </c>
      <c r="D178" s="150" t="s">
        <v>142</v>
      </c>
      <c r="E178" s="151" t="s">
        <v>337</v>
      </c>
      <c r="F178" s="213" t="s">
        <v>338</v>
      </c>
      <c r="G178" s="214"/>
      <c r="H178" s="214"/>
      <c r="I178" s="214"/>
      <c r="J178" s="152" t="s">
        <v>196</v>
      </c>
      <c r="K178" s="153">
        <v>1381.672</v>
      </c>
      <c r="L178" s="215">
        <v>0</v>
      </c>
      <c r="M178" s="214"/>
      <c r="N178" s="216">
        <f t="shared" si="35"/>
        <v>0</v>
      </c>
      <c r="O178" s="214"/>
      <c r="P178" s="214"/>
      <c r="Q178" s="214"/>
      <c r="R178" s="123"/>
      <c r="T178" s="154" t="s">
        <v>3</v>
      </c>
      <c r="U178" s="39" t="s">
        <v>47</v>
      </c>
      <c r="V178" s="31"/>
      <c r="W178" s="155">
        <f t="shared" si="36"/>
        <v>0</v>
      </c>
      <c r="X178" s="155">
        <v>4.6999999999999999E-4</v>
      </c>
      <c r="Y178" s="155">
        <f t="shared" si="37"/>
        <v>0.64938583999999999</v>
      </c>
      <c r="Z178" s="155">
        <v>0</v>
      </c>
      <c r="AA178" s="156">
        <f t="shared" si="38"/>
        <v>0</v>
      </c>
      <c r="AR178" s="13" t="s">
        <v>146</v>
      </c>
      <c r="AT178" s="13" t="s">
        <v>142</v>
      </c>
      <c r="AU178" s="13" t="s">
        <v>100</v>
      </c>
      <c r="AY178" s="13" t="s">
        <v>141</v>
      </c>
      <c r="BE178" s="96">
        <f t="shared" si="39"/>
        <v>0</v>
      </c>
      <c r="BF178" s="96">
        <f t="shared" si="40"/>
        <v>0</v>
      </c>
      <c r="BG178" s="96">
        <f t="shared" si="41"/>
        <v>0</v>
      </c>
      <c r="BH178" s="96">
        <f t="shared" si="42"/>
        <v>0</v>
      </c>
      <c r="BI178" s="96">
        <f t="shared" si="43"/>
        <v>0</v>
      </c>
      <c r="BJ178" s="13" t="s">
        <v>22</v>
      </c>
      <c r="BK178" s="96">
        <f t="shared" si="44"/>
        <v>0</v>
      </c>
      <c r="BL178" s="13" t="s">
        <v>146</v>
      </c>
      <c r="BM178" s="13" t="s">
        <v>339</v>
      </c>
    </row>
    <row r="179" spans="2:65" s="1" customFormat="1" ht="22.5" customHeight="1" x14ac:dyDescent="0.3">
      <c r="B179" s="121"/>
      <c r="C179" s="150" t="s">
        <v>340</v>
      </c>
      <c r="D179" s="150" t="s">
        <v>142</v>
      </c>
      <c r="E179" s="151" t="s">
        <v>341</v>
      </c>
      <c r="F179" s="213" t="s">
        <v>342</v>
      </c>
      <c r="G179" s="214"/>
      <c r="H179" s="214"/>
      <c r="I179" s="214"/>
      <c r="J179" s="152" t="s">
        <v>236</v>
      </c>
      <c r="K179" s="153">
        <v>2</v>
      </c>
      <c r="L179" s="215">
        <v>0</v>
      </c>
      <c r="M179" s="214"/>
      <c r="N179" s="216">
        <f t="shared" si="35"/>
        <v>0</v>
      </c>
      <c r="O179" s="214"/>
      <c r="P179" s="214"/>
      <c r="Q179" s="214"/>
      <c r="R179" s="123"/>
      <c r="T179" s="154" t="s">
        <v>3</v>
      </c>
      <c r="U179" s="39" t="s">
        <v>47</v>
      </c>
      <c r="V179" s="31"/>
      <c r="W179" s="155">
        <f t="shared" si="36"/>
        <v>0</v>
      </c>
      <c r="X179" s="155">
        <v>0</v>
      </c>
      <c r="Y179" s="155">
        <f t="shared" si="37"/>
        <v>0</v>
      </c>
      <c r="Z179" s="155">
        <v>0</v>
      </c>
      <c r="AA179" s="156">
        <f t="shared" si="38"/>
        <v>0</v>
      </c>
      <c r="AR179" s="13" t="s">
        <v>146</v>
      </c>
      <c r="AT179" s="13" t="s">
        <v>142</v>
      </c>
      <c r="AU179" s="13" t="s">
        <v>100</v>
      </c>
      <c r="AY179" s="13" t="s">
        <v>141</v>
      </c>
      <c r="BE179" s="96">
        <f t="shared" si="39"/>
        <v>0</v>
      </c>
      <c r="BF179" s="96">
        <f t="shared" si="40"/>
        <v>0</v>
      </c>
      <c r="BG179" s="96">
        <f t="shared" si="41"/>
        <v>0</v>
      </c>
      <c r="BH179" s="96">
        <f t="shared" si="42"/>
        <v>0</v>
      </c>
      <c r="BI179" s="96">
        <f t="shared" si="43"/>
        <v>0</v>
      </c>
      <c r="BJ179" s="13" t="s">
        <v>22</v>
      </c>
      <c r="BK179" s="96">
        <f t="shared" si="44"/>
        <v>0</v>
      </c>
      <c r="BL179" s="13" t="s">
        <v>146</v>
      </c>
      <c r="BM179" s="13" t="s">
        <v>343</v>
      </c>
    </row>
    <row r="180" spans="2:65" s="1" customFormat="1" ht="22.5" customHeight="1" x14ac:dyDescent="0.3">
      <c r="B180" s="121"/>
      <c r="C180" s="150" t="s">
        <v>344</v>
      </c>
      <c r="D180" s="150" t="s">
        <v>142</v>
      </c>
      <c r="E180" s="151" t="s">
        <v>345</v>
      </c>
      <c r="F180" s="213" t="s">
        <v>346</v>
      </c>
      <c r="G180" s="214"/>
      <c r="H180" s="214"/>
      <c r="I180" s="214"/>
      <c r="J180" s="152" t="s">
        <v>326</v>
      </c>
      <c r="K180" s="153">
        <v>2</v>
      </c>
      <c r="L180" s="215">
        <v>0</v>
      </c>
      <c r="M180" s="214"/>
      <c r="N180" s="216">
        <f t="shared" si="35"/>
        <v>0</v>
      </c>
      <c r="O180" s="214"/>
      <c r="P180" s="214"/>
      <c r="Q180" s="214"/>
      <c r="R180" s="123"/>
      <c r="T180" s="154" t="s">
        <v>3</v>
      </c>
      <c r="U180" s="39" t="s">
        <v>47</v>
      </c>
      <c r="V180" s="31"/>
      <c r="W180" s="155">
        <f t="shared" si="36"/>
        <v>0</v>
      </c>
      <c r="X180" s="155">
        <v>0</v>
      </c>
      <c r="Y180" s="155">
        <f t="shared" si="37"/>
        <v>0</v>
      </c>
      <c r="Z180" s="155">
        <v>0</v>
      </c>
      <c r="AA180" s="156">
        <f t="shared" si="38"/>
        <v>0</v>
      </c>
      <c r="AR180" s="13" t="s">
        <v>146</v>
      </c>
      <c r="AT180" s="13" t="s">
        <v>142</v>
      </c>
      <c r="AU180" s="13" t="s">
        <v>100</v>
      </c>
      <c r="AY180" s="13" t="s">
        <v>141</v>
      </c>
      <c r="BE180" s="96">
        <f t="shared" si="39"/>
        <v>0</v>
      </c>
      <c r="BF180" s="96">
        <f t="shared" si="40"/>
        <v>0</v>
      </c>
      <c r="BG180" s="96">
        <f t="shared" si="41"/>
        <v>0</v>
      </c>
      <c r="BH180" s="96">
        <f t="shared" si="42"/>
        <v>0</v>
      </c>
      <c r="BI180" s="96">
        <f t="shared" si="43"/>
        <v>0</v>
      </c>
      <c r="BJ180" s="13" t="s">
        <v>22</v>
      </c>
      <c r="BK180" s="96">
        <f t="shared" si="44"/>
        <v>0</v>
      </c>
      <c r="BL180" s="13" t="s">
        <v>146</v>
      </c>
      <c r="BM180" s="13" t="s">
        <v>347</v>
      </c>
    </row>
    <row r="181" spans="2:65" s="1" customFormat="1" ht="22.5" customHeight="1" x14ac:dyDescent="0.3">
      <c r="B181" s="121"/>
      <c r="C181" s="150" t="s">
        <v>348</v>
      </c>
      <c r="D181" s="150" t="s">
        <v>142</v>
      </c>
      <c r="E181" s="151" t="s">
        <v>349</v>
      </c>
      <c r="F181" s="213" t="s">
        <v>350</v>
      </c>
      <c r="G181" s="214"/>
      <c r="H181" s="214"/>
      <c r="I181" s="214"/>
      <c r="J181" s="152" t="s">
        <v>236</v>
      </c>
      <c r="K181" s="153">
        <v>4</v>
      </c>
      <c r="L181" s="215">
        <v>0</v>
      </c>
      <c r="M181" s="214"/>
      <c r="N181" s="216">
        <f t="shared" si="35"/>
        <v>0</v>
      </c>
      <c r="O181" s="214"/>
      <c r="P181" s="214"/>
      <c r="Q181" s="214"/>
      <c r="R181" s="123"/>
      <c r="T181" s="154" t="s">
        <v>3</v>
      </c>
      <c r="U181" s="39" t="s">
        <v>47</v>
      </c>
      <c r="V181" s="31"/>
      <c r="W181" s="155">
        <f t="shared" si="36"/>
        <v>0</v>
      </c>
      <c r="X181" s="155">
        <v>0</v>
      </c>
      <c r="Y181" s="155">
        <f t="shared" si="37"/>
        <v>0</v>
      </c>
      <c r="Z181" s="155">
        <v>0</v>
      </c>
      <c r="AA181" s="156">
        <f t="shared" si="38"/>
        <v>0</v>
      </c>
      <c r="AR181" s="13" t="s">
        <v>146</v>
      </c>
      <c r="AT181" s="13" t="s">
        <v>142</v>
      </c>
      <c r="AU181" s="13" t="s">
        <v>100</v>
      </c>
      <c r="AY181" s="13" t="s">
        <v>141</v>
      </c>
      <c r="BE181" s="96">
        <f t="shared" si="39"/>
        <v>0</v>
      </c>
      <c r="BF181" s="96">
        <f t="shared" si="40"/>
        <v>0</v>
      </c>
      <c r="BG181" s="96">
        <f t="shared" si="41"/>
        <v>0</v>
      </c>
      <c r="BH181" s="96">
        <f t="shared" si="42"/>
        <v>0</v>
      </c>
      <c r="BI181" s="96">
        <f t="shared" si="43"/>
        <v>0</v>
      </c>
      <c r="BJ181" s="13" t="s">
        <v>22</v>
      </c>
      <c r="BK181" s="96">
        <f t="shared" si="44"/>
        <v>0</v>
      </c>
      <c r="BL181" s="13" t="s">
        <v>146</v>
      </c>
      <c r="BM181" s="13" t="s">
        <v>351</v>
      </c>
    </row>
    <row r="182" spans="2:65" s="1" customFormat="1" ht="22.5" customHeight="1" x14ac:dyDescent="0.3">
      <c r="B182" s="121"/>
      <c r="C182" s="150" t="s">
        <v>352</v>
      </c>
      <c r="D182" s="150" t="s">
        <v>142</v>
      </c>
      <c r="E182" s="151" t="s">
        <v>353</v>
      </c>
      <c r="F182" s="213" t="s">
        <v>354</v>
      </c>
      <c r="G182" s="214"/>
      <c r="H182" s="214"/>
      <c r="I182" s="214"/>
      <c r="J182" s="152" t="s">
        <v>236</v>
      </c>
      <c r="K182" s="153">
        <v>4</v>
      </c>
      <c r="L182" s="215">
        <v>0</v>
      </c>
      <c r="M182" s="214"/>
      <c r="N182" s="216">
        <f t="shared" si="35"/>
        <v>0</v>
      </c>
      <c r="O182" s="214"/>
      <c r="P182" s="214"/>
      <c r="Q182" s="214"/>
      <c r="R182" s="123"/>
      <c r="T182" s="154" t="s">
        <v>3</v>
      </c>
      <c r="U182" s="39" t="s">
        <v>47</v>
      </c>
      <c r="V182" s="31"/>
      <c r="W182" s="155">
        <f t="shared" si="36"/>
        <v>0</v>
      </c>
      <c r="X182" s="155">
        <v>0</v>
      </c>
      <c r="Y182" s="155">
        <f t="shared" si="37"/>
        <v>0</v>
      </c>
      <c r="Z182" s="155">
        <v>0</v>
      </c>
      <c r="AA182" s="156">
        <f t="shared" si="38"/>
        <v>0</v>
      </c>
      <c r="AR182" s="13" t="s">
        <v>146</v>
      </c>
      <c r="AT182" s="13" t="s">
        <v>142</v>
      </c>
      <c r="AU182" s="13" t="s">
        <v>100</v>
      </c>
      <c r="AY182" s="13" t="s">
        <v>141</v>
      </c>
      <c r="BE182" s="96">
        <f t="shared" si="39"/>
        <v>0</v>
      </c>
      <c r="BF182" s="96">
        <f t="shared" si="40"/>
        <v>0</v>
      </c>
      <c r="BG182" s="96">
        <f t="shared" si="41"/>
        <v>0</v>
      </c>
      <c r="BH182" s="96">
        <f t="shared" si="42"/>
        <v>0</v>
      </c>
      <c r="BI182" s="96">
        <f t="shared" si="43"/>
        <v>0</v>
      </c>
      <c r="BJ182" s="13" t="s">
        <v>22</v>
      </c>
      <c r="BK182" s="96">
        <f t="shared" si="44"/>
        <v>0</v>
      </c>
      <c r="BL182" s="13" t="s">
        <v>146</v>
      </c>
      <c r="BM182" s="13" t="s">
        <v>355</v>
      </c>
    </row>
    <row r="183" spans="2:65" s="1" customFormat="1" ht="22.5" customHeight="1" x14ac:dyDescent="0.3">
      <c r="B183" s="121"/>
      <c r="C183" s="150" t="s">
        <v>356</v>
      </c>
      <c r="D183" s="150" t="s">
        <v>142</v>
      </c>
      <c r="E183" s="151" t="s">
        <v>357</v>
      </c>
      <c r="F183" s="213" t="s">
        <v>358</v>
      </c>
      <c r="G183" s="214"/>
      <c r="H183" s="214"/>
      <c r="I183" s="214"/>
      <c r="J183" s="152" t="s">
        <v>236</v>
      </c>
      <c r="K183" s="153">
        <v>3</v>
      </c>
      <c r="L183" s="215">
        <v>0</v>
      </c>
      <c r="M183" s="214"/>
      <c r="N183" s="216">
        <f t="shared" si="35"/>
        <v>0</v>
      </c>
      <c r="O183" s="214"/>
      <c r="P183" s="214"/>
      <c r="Q183" s="214"/>
      <c r="R183" s="123"/>
      <c r="T183" s="154" t="s">
        <v>3</v>
      </c>
      <c r="U183" s="39" t="s">
        <v>47</v>
      </c>
      <c r="V183" s="31"/>
      <c r="W183" s="155">
        <f t="shared" si="36"/>
        <v>0</v>
      </c>
      <c r="X183" s="155">
        <v>0</v>
      </c>
      <c r="Y183" s="155">
        <f t="shared" si="37"/>
        <v>0</v>
      </c>
      <c r="Z183" s="155">
        <v>0</v>
      </c>
      <c r="AA183" s="156">
        <f t="shared" si="38"/>
        <v>0</v>
      </c>
      <c r="AR183" s="13" t="s">
        <v>146</v>
      </c>
      <c r="AT183" s="13" t="s">
        <v>142</v>
      </c>
      <c r="AU183" s="13" t="s">
        <v>100</v>
      </c>
      <c r="AY183" s="13" t="s">
        <v>141</v>
      </c>
      <c r="BE183" s="96">
        <f t="shared" si="39"/>
        <v>0</v>
      </c>
      <c r="BF183" s="96">
        <f t="shared" si="40"/>
        <v>0</v>
      </c>
      <c r="BG183" s="96">
        <f t="shared" si="41"/>
        <v>0</v>
      </c>
      <c r="BH183" s="96">
        <f t="shared" si="42"/>
        <v>0</v>
      </c>
      <c r="BI183" s="96">
        <f t="shared" si="43"/>
        <v>0</v>
      </c>
      <c r="BJ183" s="13" t="s">
        <v>22</v>
      </c>
      <c r="BK183" s="96">
        <f t="shared" si="44"/>
        <v>0</v>
      </c>
      <c r="BL183" s="13" t="s">
        <v>146</v>
      </c>
      <c r="BM183" s="13" t="s">
        <v>359</v>
      </c>
    </row>
    <row r="184" spans="2:65" s="1" customFormat="1" ht="22.5" customHeight="1" x14ac:dyDescent="0.3">
      <c r="B184" s="121"/>
      <c r="C184" s="150" t="s">
        <v>360</v>
      </c>
      <c r="D184" s="150" t="s">
        <v>142</v>
      </c>
      <c r="E184" s="151" t="s">
        <v>361</v>
      </c>
      <c r="F184" s="213" t="s">
        <v>362</v>
      </c>
      <c r="G184" s="214"/>
      <c r="H184" s="214"/>
      <c r="I184" s="214"/>
      <c r="J184" s="152" t="s">
        <v>236</v>
      </c>
      <c r="K184" s="153">
        <v>2</v>
      </c>
      <c r="L184" s="215">
        <v>0</v>
      </c>
      <c r="M184" s="214"/>
      <c r="N184" s="216">
        <f t="shared" si="35"/>
        <v>0</v>
      </c>
      <c r="O184" s="214"/>
      <c r="P184" s="214"/>
      <c r="Q184" s="214"/>
      <c r="R184" s="123"/>
      <c r="T184" s="154" t="s">
        <v>3</v>
      </c>
      <c r="U184" s="39" t="s">
        <v>47</v>
      </c>
      <c r="V184" s="31"/>
      <c r="W184" s="155">
        <f t="shared" si="36"/>
        <v>0</v>
      </c>
      <c r="X184" s="155">
        <v>0</v>
      </c>
      <c r="Y184" s="155">
        <f t="shared" si="37"/>
        <v>0</v>
      </c>
      <c r="Z184" s="155">
        <v>0</v>
      </c>
      <c r="AA184" s="156">
        <f t="shared" si="38"/>
        <v>0</v>
      </c>
      <c r="AR184" s="13" t="s">
        <v>146</v>
      </c>
      <c r="AT184" s="13" t="s">
        <v>142</v>
      </c>
      <c r="AU184" s="13" t="s">
        <v>100</v>
      </c>
      <c r="AY184" s="13" t="s">
        <v>141</v>
      </c>
      <c r="BE184" s="96">
        <f t="shared" si="39"/>
        <v>0</v>
      </c>
      <c r="BF184" s="96">
        <f t="shared" si="40"/>
        <v>0</v>
      </c>
      <c r="BG184" s="96">
        <f t="shared" si="41"/>
        <v>0</v>
      </c>
      <c r="BH184" s="96">
        <f t="shared" si="42"/>
        <v>0</v>
      </c>
      <c r="BI184" s="96">
        <f t="shared" si="43"/>
        <v>0</v>
      </c>
      <c r="BJ184" s="13" t="s">
        <v>22</v>
      </c>
      <c r="BK184" s="96">
        <f t="shared" si="44"/>
        <v>0</v>
      </c>
      <c r="BL184" s="13" t="s">
        <v>146</v>
      </c>
      <c r="BM184" s="13" t="s">
        <v>363</v>
      </c>
    </row>
    <row r="185" spans="2:65" s="1" customFormat="1" ht="22.5" customHeight="1" x14ac:dyDescent="0.3">
      <c r="B185" s="121"/>
      <c r="C185" s="150" t="s">
        <v>364</v>
      </c>
      <c r="D185" s="150" t="s">
        <v>142</v>
      </c>
      <c r="E185" s="151" t="s">
        <v>365</v>
      </c>
      <c r="F185" s="213" t="s">
        <v>366</v>
      </c>
      <c r="G185" s="214"/>
      <c r="H185" s="214"/>
      <c r="I185" s="214"/>
      <c r="J185" s="152" t="s">
        <v>236</v>
      </c>
      <c r="K185" s="153">
        <v>1</v>
      </c>
      <c r="L185" s="215">
        <v>0</v>
      </c>
      <c r="M185" s="214"/>
      <c r="N185" s="216">
        <f t="shared" si="35"/>
        <v>0</v>
      </c>
      <c r="O185" s="214"/>
      <c r="P185" s="214"/>
      <c r="Q185" s="214"/>
      <c r="R185" s="123"/>
      <c r="T185" s="154" t="s">
        <v>3</v>
      </c>
      <c r="U185" s="39" t="s">
        <v>47</v>
      </c>
      <c r="V185" s="31"/>
      <c r="W185" s="155">
        <f t="shared" si="36"/>
        <v>0</v>
      </c>
      <c r="X185" s="155">
        <v>0</v>
      </c>
      <c r="Y185" s="155">
        <f t="shared" si="37"/>
        <v>0</v>
      </c>
      <c r="Z185" s="155">
        <v>0</v>
      </c>
      <c r="AA185" s="156">
        <f t="shared" si="38"/>
        <v>0</v>
      </c>
      <c r="AR185" s="13" t="s">
        <v>146</v>
      </c>
      <c r="AT185" s="13" t="s">
        <v>142</v>
      </c>
      <c r="AU185" s="13" t="s">
        <v>100</v>
      </c>
      <c r="AY185" s="13" t="s">
        <v>141</v>
      </c>
      <c r="BE185" s="96">
        <f t="shared" si="39"/>
        <v>0</v>
      </c>
      <c r="BF185" s="96">
        <f t="shared" si="40"/>
        <v>0</v>
      </c>
      <c r="BG185" s="96">
        <f t="shared" si="41"/>
        <v>0</v>
      </c>
      <c r="BH185" s="96">
        <f t="shared" si="42"/>
        <v>0</v>
      </c>
      <c r="BI185" s="96">
        <f t="shared" si="43"/>
        <v>0</v>
      </c>
      <c r="BJ185" s="13" t="s">
        <v>22</v>
      </c>
      <c r="BK185" s="96">
        <f t="shared" si="44"/>
        <v>0</v>
      </c>
      <c r="BL185" s="13" t="s">
        <v>146</v>
      </c>
      <c r="BM185" s="13" t="s">
        <v>367</v>
      </c>
    </row>
    <row r="186" spans="2:65" s="9" customFormat="1" ht="29.85" customHeight="1" x14ac:dyDescent="0.3">
      <c r="B186" s="139"/>
      <c r="C186" s="140"/>
      <c r="D186" s="149" t="s">
        <v>117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223">
        <f>BK186</f>
        <v>0</v>
      </c>
      <c r="O186" s="224"/>
      <c r="P186" s="224"/>
      <c r="Q186" s="224"/>
      <c r="R186" s="142"/>
      <c r="T186" s="143"/>
      <c r="U186" s="140"/>
      <c r="V186" s="140"/>
      <c r="W186" s="144">
        <f>W187</f>
        <v>0</v>
      </c>
      <c r="X186" s="140"/>
      <c r="Y186" s="144">
        <f>Y187</f>
        <v>0</v>
      </c>
      <c r="Z186" s="140"/>
      <c r="AA186" s="145">
        <f>AA187</f>
        <v>0</v>
      </c>
      <c r="AR186" s="146" t="s">
        <v>22</v>
      </c>
      <c r="AT186" s="147" t="s">
        <v>81</v>
      </c>
      <c r="AU186" s="147" t="s">
        <v>22</v>
      </c>
      <c r="AY186" s="146" t="s">
        <v>141</v>
      </c>
      <c r="BK186" s="148">
        <f>BK187</f>
        <v>0</v>
      </c>
    </row>
    <row r="187" spans="2:65" s="1" customFormat="1" ht="31.5" customHeight="1" x14ac:dyDescent="0.3">
      <c r="B187" s="121"/>
      <c r="C187" s="150" t="s">
        <v>368</v>
      </c>
      <c r="D187" s="150" t="s">
        <v>142</v>
      </c>
      <c r="E187" s="151" t="s">
        <v>369</v>
      </c>
      <c r="F187" s="213" t="s">
        <v>370</v>
      </c>
      <c r="G187" s="214"/>
      <c r="H187" s="214"/>
      <c r="I187" s="214"/>
      <c r="J187" s="152" t="s">
        <v>214</v>
      </c>
      <c r="K187" s="153">
        <v>242.98699999999999</v>
      </c>
      <c r="L187" s="215">
        <v>0</v>
      </c>
      <c r="M187" s="214"/>
      <c r="N187" s="216">
        <f>ROUND(L187*K187,2)</f>
        <v>0</v>
      </c>
      <c r="O187" s="214"/>
      <c r="P187" s="214"/>
      <c r="Q187" s="214"/>
      <c r="R187" s="123"/>
      <c r="T187" s="154" t="s">
        <v>3</v>
      </c>
      <c r="U187" s="39" t="s">
        <v>47</v>
      </c>
      <c r="V187" s="31"/>
      <c r="W187" s="155">
        <f>V187*K187</f>
        <v>0</v>
      </c>
      <c r="X187" s="155">
        <v>0</v>
      </c>
      <c r="Y187" s="155">
        <f>X187*K187</f>
        <v>0</v>
      </c>
      <c r="Z187" s="155">
        <v>0</v>
      </c>
      <c r="AA187" s="156">
        <f>Z187*K187</f>
        <v>0</v>
      </c>
      <c r="AR187" s="13" t="s">
        <v>146</v>
      </c>
      <c r="AT187" s="13" t="s">
        <v>142</v>
      </c>
      <c r="AU187" s="13" t="s">
        <v>100</v>
      </c>
      <c r="AY187" s="13" t="s">
        <v>141</v>
      </c>
      <c r="BE187" s="96">
        <f>IF(U187="základní",N187,0)</f>
        <v>0</v>
      </c>
      <c r="BF187" s="96">
        <f>IF(U187="snížená",N187,0)</f>
        <v>0</v>
      </c>
      <c r="BG187" s="96">
        <f>IF(U187="zákl. přenesená",N187,0)</f>
        <v>0</v>
      </c>
      <c r="BH187" s="96">
        <f>IF(U187="sníž. přenesená",N187,0)</f>
        <v>0</v>
      </c>
      <c r="BI187" s="96">
        <f>IF(U187="nulová",N187,0)</f>
        <v>0</v>
      </c>
      <c r="BJ187" s="13" t="s">
        <v>22</v>
      </c>
      <c r="BK187" s="96">
        <f>ROUND(L187*K187,2)</f>
        <v>0</v>
      </c>
      <c r="BL187" s="13" t="s">
        <v>146</v>
      </c>
      <c r="BM187" s="13" t="s">
        <v>371</v>
      </c>
    </row>
    <row r="188" spans="2:65" s="1" customFormat="1" ht="49.9" customHeight="1" x14ac:dyDescent="0.35">
      <c r="B188" s="30"/>
      <c r="C188" s="31"/>
      <c r="D188" s="141" t="s">
        <v>372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210">
        <f>BK188</f>
        <v>0</v>
      </c>
      <c r="O188" s="211"/>
      <c r="P188" s="211"/>
      <c r="Q188" s="211"/>
      <c r="R188" s="32"/>
      <c r="T188" s="161"/>
      <c r="U188" s="51"/>
      <c r="V188" s="51"/>
      <c r="W188" s="51"/>
      <c r="X188" s="51"/>
      <c r="Y188" s="51"/>
      <c r="Z188" s="51"/>
      <c r="AA188" s="53"/>
      <c r="AT188" s="13" t="s">
        <v>81</v>
      </c>
      <c r="AU188" s="13" t="s">
        <v>82</v>
      </c>
      <c r="AY188" s="13" t="s">
        <v>373</v>
      </c>
      <c r="BK188" s="96">
        <v>0</v>
      </c>
    </row>
    <row r="189" spans="2:65" s="1" customFormat="1" ht="6.95" customHeight="1" x14ac:dyDescent="0.3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6"/>
    </row>
  </sheetData>
  <mergeCells count="24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N188:Q188"/>
    <mergeCell ref="H1:K1"/>
    <mergeCell ref="S2:AC2"/>
    <mergeCell ref="F185:I185"/>
    <mergeCell ref="L185:M185"/>
    <mergeCell ref="N185:Q185"/>
    <mergeCell ref="F187:I187"/>
    <mergeCell ref="L187:M187"/>
    <mergeCell ref="N187:Q187"/>
    <mergeCell ref="N123:Q123"/>
    <mergeCell ref="N124:Q124"/>
    <mergeCell ref="N125:Q125"/>
    <mergeCell ref="N147:Q147"/>
    <mergeCell ref="N149:Q149"/>
    <mergeCell ref="N157:Q157"/>
    <mergeCell ref="N169:Q169"/>
    <mergeCell ref="N174:Q174"/>
    <mergeCell ref="N186:Q186"/>
    <mergeCell ref="F182:I182"/>
    <mergeCell ref="L182:M182"/>
    <mergeCell ref="N182:Q182"/>
    <mergeCell ref="F183:I183"/>
    <mergeCell ref="L183:M183"/>
    <mergeCell ref="N183:Q18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02 - Rozpočet</vt:lpstr>
      <vt:lpstr>'02 - Rozpočet'!Názvy_tisku</vt:lpstr>
      <vt:lpstr>'Rekapitulace stavby'!Názvy_tisku</vt:lpstr>
      <vt:lpstr>'02 - Rozpočet'!Oblast_tisku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MAREK\Marek</dc:creator>
  <cp:lastModifiedBy>Martina</cp:lastModifiedBy>
  <dcterms:created xsi:type="dcterms:W3CDTF">2016-12-14T08:57:43Z</dcterms:created>
  <dcterms:modified xsi:type="dcterms:W3CDTF">2017-05-09T09:00:07Z</dcterms:modified>
</cp:coreProperties>
</file>