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55" windowWidth="18855" windowHeight="13740"/>
  </bookViews>
  <sheets>
    <sheet name="Rekapitulace stavby" sheetId="1" r:id="rId1"/>
    <sheet name="20160332 - rozpočet" sheetId="2" r:id="rId2"/>
  </sheets>
  <definedNames>
    <definedName name="_xlnm.Print_Titles" localSheetId="1">'20160332 - rozpočet'!$122:$122</definedName>
    <definedName name="_xlnm.Print_Titles" localSheetId="0">'Rekapitulace stavby'!$85:$85</definedName>
    <definedName name="_xlnm.Print_Area" localSheetId="1">'20160332 - rozpočet'!$C$4:$Q$70,'20160332 - rozpočet'!$C$76:$Q$106,'20160332 - rozpočet'!$C$112:$Q$360</definedName>
    <definedName name="_xlnm.Print_Area" localSheetId="0">'Rekapitulace stavby'!$C$4:$AP$70,'Rekapitulace stavby'!$C$76:$AP$96</definedName>
  </definedNames>
  <calcPr calcId="125725"/>
</workbook>
</file>

<file path=xl/calcChain.xml><?xml version="1.0" encoding="utf-8"?>
<calcChain xmlns="http://schemas.openxmlformats.org/spreadsheetml/2006/main">
  <c r="N360" i="2"/>
  <c r="AY88" i="1"/>
  <c r="AX88"/>
  <c r="BI359" i="2"/>
  <c r="BH359"/>
  <c r="BG359"/>
  <c r="BF359"/>
  <c r="AA359"/>
  <c r="AA358" s="1"/>
  <c r="Y359"/>
  <c r="Y358" s="1"/>
  <c r="W359"/>
  <c r="W358" s="1"/>
  <c r="BK359"/>
  <c r="BK358" s="1"/>
  <c r="N358" s="1"/>
  <c r="N96" s="1"/>
  <c r="N359"/>
  <c r="BE359" s="1"/>
  <c r="BI357"/>
  <c r="BH357"/>
  <c r="BG357"/>
  <c r="BF357"/>
  <c r="BE357"/>
  <c r="AA357"/>
  <c r="Y357"/>
  <c r="W357"/>
  <c r="BK357"/>
  <c r="N357"/>
  <c r="BI356"/>
  <c r="BH356"/>
  <c r="BG356"/>
  <c r="BF356"/>
  <c r="BE356"/>
  <c r="AA356"/>
  <c r="Y356"/>
  <c r="W356"/>
  <c r="BK356"/>
  <c r="N356"/>
  <c r="BI355"/>
  <c r="BH355"/>
  <c r="BG355"/>
  <c r="BF355"/>
  <c r="BE355"/>
  <c r="AA355"/>
  <c r="Y355"/>
  <c r="W355"/>
  <c r="BK355"/>
  <c r="N355"/>
  <c r="BI354"/>
  <c r="BH354"/>
  <c r="BG354"/>
  <c r="BF354"/>
  <c r="BE354"/>
  <c r="AA354"/>
  <c r="Y354"/>
  <c r="W354"/>
  <c r="BK354"/>
  <c r="N354"/>
  <c r="BI351"/>
  <c r="BH351"/>
  <c r="BG351"/>
  <c r="BF351"/>
  <c r="BE351"/>
  <c r="AA351"/>
  <c r="Y351"/>
  <c r="W351"/>
  <c r="BK351"/>
  <c r="N351"/>
  <c r="BI347"/>
  <c r="BH347"/>
  <c r="BG347"/>
  <c r="BF347"/>
  <c r="BE347"/>
  <c r="AA347"/>
  <c r="Y347"/>
  <c r="W347"/>
  <c r="BK347"/>
  <c r="N347"/>
  <c r="BI337"/>
  <c r="BH337"/>
  <c r="BG337"/>
  <c r="BF337"/>
  <c r="BE337"/>
  <c r="AA337"/>
  <c r="Y337"/>
  <c r="W337"/>
  <c r="BK337"/>
  <c r="N337"/>
  <c r="BI333"/>
  <c r="BH333"/>
  <c r="BG333"/>
  <c r="BF333"/>
  <c r="BE333"/>
  <c r="AA333"/>
  <c r="Y333"/>
  <c r="W333"/>
  <c r="BK333"/>
  <c r="N333"/>
  <c r="BI332"/>
  <c r="BH332"/>
  <c r="BG332"/>
  <c r="BF332"/>
  <c r="BE332"/>
  <c r="AA332"/>
  <c r="Y332"/>
  <c r="W332"/>
  <c r="BK332"/>
  <c r="N332"/>
  <c r="BI324"/>
  <c r="BH324"/>
  <c r="BG324"/>
  <c r="BF324"/>
  <c r="BE324"/>
  <c r="AA324"/>
  <c r="AA323" s="1"/>
  <c r="Y324"/>
  <c r="Y323" s="1"/>
  <c r="W324"/>
  <c r="W323" s="1"/>
  <c r="BK324"/>
  <c r="BK323" s="1"/>
  <c r="N323" s="1"/>
  <c r="N95" s="1"/>
  <c r="N324"/>
  <c r="BI320"/>
  <c r="BH320"/>
  <c r="BG320"/>
  <c r="BF320"/>
  <c r="AA320"/>
  <c r="AA319" s="1"/>
  <c r="Y320"/>
  <c r="Y319" s="1"/>
  <c r="W320"/>
  <c r="W319" s="1"/>
  <c r="BK320"/>
  <c r="BK319" s="1"/>
  <c r="N319" s="1"/>
  <c r="N94" s="1"/>
  <c r="N320"/>
  <c r="BE320" s="1"/>
  <c r="BI313"/>
  <c r="BH313"/>
  <c r="BG313"/>
  <c r="BF313"/>
  <c r="BE313"/>
  <c r="AA313"/>
  <c r="Y313"/>
  <c r="W313"/>
  <c r="BK313"/>
  <c r="N313"/>
  <c r="BI309"/>
  <c r="BH309"/>
  <c r="BG309"/>
  <c r="BF309"/>
  <c r="BE309"/>
  <c r="AA309"/>
  <c r="Y309"/>
  <c r="W309"/>
  <c r="BK309"/>
  <c r="N309"/>
  <c r="BI303"/>
  <c r="BH303"/>
  <c r="BG303"/>
  <c r="BF303"/>
  <c r="BE303"/>
  <c r="AA303"/>
  <c r="Y303"/>
  <c r="W303"/>
  <c r="BK303"/>
  <c r="N303"/>
  <c r="BI299"/>
  <c r="BH299"/>
  <c r="BG299"/>
  <c r="BF299"/>
  <c r="BE299"/>
  <c r="AA299"/>
  <c r="Y299"/>
  <c r="W299"/>
  <c r="BK299"/>
  <c r="N299"/>
  <c r="BI295"/>
  <c r="BH295"/>
  <c r="BG295"/>
  <c r="BF295"/>
  <c r="BE295"/>
  <c r="AA295"/>
  <c r="Y295"/>
  <c r="W295"/>
  <c r="BK295"/>
  <c r="N295"/>
  <c r="BI291"/>
  <c r="BH291"/>
  <c r="BG291"/>
  <c r="BF291"/>
  <c r="BE291"/>
  <c r="AA291"/>
  <c r="Y291"/>
  <c r="W291"/>
  <c r="BK291"/>
  <c r="N291"/>
  <c r="BI287"/>
  <c r="BH287"/>
  <c r="BG287"/>
  <c r="BF287"/>
  <c r="BE287"/>
  <c r="AA287"/>
  <c r="Y287"/>
  <c r="W287"/>
  <c r="BK287"/>
  <c r="N287"/>
  <c r="BI283"/>
  <c r="BH283"/>
  <c r="BG283"/>
  <c r="BF283"/>
  <c r="BE283"/>
  <c r="AA283"/>
  <c r="Y283"/>
  <c r="W283"/>
  <c r="BK283"/>
  <c r="N283"/>
  <c r="BI279"/>
  <c r="BH279"/>
  <c r="BG279"/>
  <c r="BF279"/>
  <c r="BE279"/>
  <c r="AA279"/>
  <c r="AA278" s="1"/>
  <c r="Y279"/>
  <c r="Y278" s="1"/>
  <c r="W279"/>
  <c r="W278" s="1"/>
  <c r="BK279"/>
  <c r="BK278" s="1"/>
  <c r="N278" s="1"/>
  <c r="N93" s="1"/>
  <c r="N279"/>
  <c r="BI273"/>
  <c r="BH273"/>
  <c r="BG273"/>
  <c r="BF273"/>
  <c r="AA273"/>
  <c r="Y273"/>
  <c r="W273"/>
  <c r="BK273"/>
  <c r="N273"/>
  <c r="BE273" s="1"/>
  <c r="BI270"/>
  <c r="BH270"/>
  <c r="BG270"/>
  <c r="BF270"/>
  <c r="AA270"/>
  <c r="Y270"/>
  <c r="W270"/>
  <c r="BK270"/>
  <c r="N270"/>
  <c r="BE270" s="1"/>
  <c r="BI269"/>
  <c r="BH269"/>
  <c r="BG269"/>
  <c r="BF269"/>
  <c r="AA269"/>
  <c r="Y269"/>
  <c r="W269"/>
  <c r="BK269"/>
  <c r="N269"/>
  <c r="BE269" s="1"/>
  <c r="BI268"/>
  <c r="BH268"/>
  <c r="BG268"/>
  <c r="BF268"/>
  <c r="AA268"/>
  <c r="Y268"/>
  <c r="W268"/>
  <c r="BK268"/>
  <c r="N268"/>
  <c r="BE268" s="1"/>
  <c r="BI264"/>
  <c r="BH264"/>
  <c r="BG264"/>
  <c r="BF264"/>
  <c r="AA264"/>
  <c r="Y264"/>
  <c r="W264"/>
  <c r="BK264"/>
  <c r="N264"/>
  <c r="BE264" s="1"/>
  <c r="BI260"/>
  <c r="BH260"/>
  <c r="BG260"/>
  <c r="BF260"/>
  <c r="AA260"/>
  <c r="Y260"/>
  <c r="W260"/>
  <c r="BK260"/>
  <c r="N260"/>
  <c r="BE260" s="1"/>
  <c r="BI256"/>
  <c r="BH256"/>
  <c r="BG256"/>
  <c r="BF256"/>
  <c r="AA256"/>
  <c r="Y256"/>
  <c r="W256"/>
  <c r="BK256"/>
  <c r="N256"/>
  <c r="BE256" s="1"/>
  <c r="BI255"/>
  <c r="BH255"/>
  <c r="BG255"/>
  <c r="BF255"/>
  <c r="AA255"/>
  <c r="Y255"/>
  <c r="W255"/>
  <c r="BK255"/>
  <c r="N255"/>
  <c r="BE255" s="1"/>
  <c r="BI251"/>
  <c r="BH251"/>
  <c r="BG251"/>
  <c r="BF251"/>
  <c r="AA251"/>
  <c r="Y251"/>
  <c r="W251"/>
  <c r="BK251"/>
  <c r="N251"/>
  <c r="BE251" s="1"/>
  <c r="BI247"/>
  <c r="BH247"/>
  <c r="BG247"/>
  <c r="BF247"/>
  <c r="AA247"/>
  <c r="Y247"/>
  <c r="W247"/>
  <c r="BK247"/>
  <c r="N247"/>
  <c r="BE247" s="1"/>
  <c r="BI238"/>
  <c r="BH238"/>
  <c r="BG238"/>
  <c r="BF238"/>
  <c r="AA238"/>
  <c r="Y238"/>
  <c r="W238"/>
  <c r="BK238"/>
  <c r="N238"/>
  <c r="BE238" s="1"/>
  <c r="BI237"/>
  <c r="BH237"/>
  <c r="BG237"/>
  <c r="BF237"/>
  <c r="AA237"/>
  <c r="Y237"/>
  <c r="W237"/>
  <c r="BK237"/>
  <c r="N237"/>
  <c r="BE237" s="1"/>
  <c r="BI233"/>
  <c r="BH233"/>
  <c r="BG233"/>
  <c r="BF233"/>
  <c r="AA233"/>
  <c r="Y233"/>
  <c r="W233"/>
  <c r="BK233"/>
  <c r="N233"/>
  <c r="BE233" s="1"/>
  <c r="BI229"/>
  <c r="BH229"/>
  <c r="BG229"/>
  <c r="BF229"/>
  <c r="AA229"/>
  <c r="AA228" s="1"/>
  <c r="Y229"/>
  <c r="Y228" s="1"/>
  <c r="W229"/>
  <c r="W228" s="1"/>
  <c r="BK229"/>
  <c r="BK228" s="1"/>
  <c r="N228" s="1"/>
  <c r="N92" s="1"/>
  <c r="N229"/>
  <c r="BE229" s="1"/>
  <c r="BI225"/>
  <c r="BH225"/>
  <c r="BG225"/>
  <c r="BF225"/>
  <c r="BE225"/>
  <c r="AA225"/>
  <c r="Y225"/>
  <c r="W225"/>
  <c r="BK225"/>
  <c r="N225"/>
  <c r="BI221"/>
  <c r="BH221"/>
  <c r="BG221"/>
  <c r="BF221"/>
  <c r="BE221"/>
  <c r="AA221"/>
  <c r="Y221"/>
  <c r="W221"/>
  <c r="BK221"/>
  <c r="N221"/>
  <c r="BI216"/>
  <c r="BH216"/>
  <c r="BG216"/>
  <c r="BF216"/>
  <c r="BE216"/>
  <c r="AA216"/>
  <c r="AA215" s="1"/>
  <c r="Y216"/>
  <c r="Y215" s="1"/>
  <c r="W216"/>
  <c r="W215" s="1"/>
  <c r="BK216"/>
  <c r="BK215" s="1"/>
  <c r="N215" s="1"/>
  <c r="N91" s="1"/>
  <c r="N216"/>
  <c r="BI214"/>
  <c r="BH214"/>
  <c r="BG214"/>
  <c r="BF214"/>
  <c r="AA214"/>
  <c r="Y214"/>
  <c r="W214"/>
  <c r="BK214"/>
  <c r="N214"/>
  <c r="BE214" s="1"/>
  <c r="BI213"/>
  <c r="BH213"/>
  <c r="BG213"/>
  <c r="BF213"/>
  <c r="AA213"/>
  <c r="Y213"/>
  <c r="W213"/>
  <c r="BK213"/>
  <c r="N213"/>
  <c r="BE213" s="1"/>
  <c r="BI212"/>
  <c r="BH212"/>
  <c r="BG212"/>
  <c r="BF212"/>
  <c r="AA212"/>
  <c r="Y212"/>
  <c r="W212"/>
  <c r="BK212"/>
  <c r="N212"/>
  <c r="BE212" s="1"/>
  <c r="BI209"/>
  <c r="BH209"/>
  <c r="BG209"/>
  <c r="BF209"/>
  <c r="AA209"/>
  <c r="Y209"/>
  <c r="W209"/>
  <c r="BK209"/>
  <c r="N209"/>
  <c r="BE209" s="1"/>
  <c r="BI198"/>
  <c r="BH198"/>
  <c r="BG198"/>
  <c r="BF198"/>
  <c r="BE198"/>
  <c r="AA198"/>
  <c r="Y198"/>
  <c r="W198"/>
  <c r="BK198"/>
  <c r="N198"/>
  <c r="BI189"/>
  <c r="BH189"/>
  <c r="BG189"/>
  <c r="BF189"/>
  <c r="BE189"/>
  <c r="AA189"/>
  <c r="Y189"/>
  <c r="W189"/>
  <c r="BK189"/>
  <c r="N189"/>
  <c r="BI182"/>
  <c r="BH182"/>
  <c r="BG182"/>
  <c r="BF182"/>
  <c r="BE182"/>
  <c r="AA182"/>
  <c r="Y182"/>
  <c r="W182"/>
  <c r="BK182"/>
  <c r="N182"/>
  <c r="BI181"/>
  <c r="BH181"/>
  <c r="BG181"/>
  <c r="BF181"/>
  <c r="BE181"/>
  <c r="AA181"/>
  <c r="Y181"/>
  <c r="W181"/>
  <c r="BK181"/>
  <c r="N181"/>
  <c r="BI178"/>
  <c r="BH178"/>
  <c r="BG178"/>
  <c r="BF178"/>
  <c r="BE178"/>
  <c r="AA178"/>
  <c r="Y178"/>
  <c r="W178"/>
  <c r="BK178"/>
  <c r="N178"/>
  <c r="BI172"/>
  <c r="BH172"/>
  <c r="BG172"/>
  <c r="BF172"/>
  <c r="BE172"/>
  <c r="AA172"/>
  <c r="Y172"/>
  <c r="W172"/>
  <c r="BK172"/>
  <c r="N172"/>
  <c r="BI168"/>
  <c r="BH168"/>
  <c r="BG168"/>
  <c r="BF168"/>
  <c r="BE168"/>
  <c r="AA168"/>
  <c r="Y168"/>
  <c r="W168"/>
  <c r="BK168"/>
  <c r="N168"/>
  <c r="BI167"/>
  <c r="BH167"/>
  <c r="BG167"/>
  <c r="BF167"/>
  <c r="BE167"/>
  <c r="AA167"/>
  <c r="Y167"/>
  <c r="W167"/>
  <c r="BK167"/>
  <c r="N167"/>
  <c r="BI164"/>
  <c r="BH164"/>
  <c r="BG164"/>
  <c r="BF164"/>
  <c r="BE164"/>
  <c r="AA164"/>
  <c r="Y164"/>
  <c r="W164"/>
  <c r="BK164"/>
  <c r="N164"/>
  <c r="BI160"/>
  <c r="BH160"/>
  <c r="BG160"/>
  <c r="BF160"/>
  <c r="BE160"/>
  <c r="AA160"/>
  <c r="Y160"/>
  <c r="W160"/>
  <c r="BK160"/>
  <c r="N160"/>
  <c r="BI159"/>
  <c r="BH159"/>
  <c r="BG159"/>
  <c r="BF159"/>
  <c r="BE159"/>
  <c r="AA159"/>
  <c r="Y159"/>
  <c r="W159"/>
  <c r="BK159"/>
  <c r="N159"/>
  <c r="BI155"/>
  <c r="BH155"/>
  <c r="BG155"/>
  <c r="BF155"/>
  <c r="BE155"/>
  <c r="AA155"/>
  <c r="Y155"/>
  <c r="W155"/>
  <c r="BK155"/>
  <c r="N155"/>
  <c r="BI154"/>
  <c r="BH154"/>
  <c r="BG154"/>
  <c r="BF154"/>
  <c r="BE154"/>
  <c r="AA154"/>
  <c r="Y154"/>
  <c r="W154"/>
  <c r="BK154"/>
  <c r="N154"/>
  <c r="BI149"/>
  <c r="BH149"/>
  <c r="BG149"/>
  <c r="BF149"/>
  <c r="BE149"/>
  <c r="AA149"/>
  <c r="Y149"/>
  <c r="W149"/>
  <c r="BK149"/>
  <c r="N149"/>
  <c r="BI148"/>
  <c r="BH148"/>
  <c r="BG148"/>
  <c r="BF148"/>
  <c r="BE148"/>
  <c r="AA148"/>
  <c r="Y148"/>
  <c r="W148"/>
  <c r="BK148"/>
  <c r="N148"/>
  <c r="BI139"/>
  <c r="BH139"/>
  <c r="BG139"/>
  <c r="BF139"/>
  <c r="BE139"/>
  <c r="AA139"/>
  <c r="Y139"/>
  <c r="W139"/>
  <c r="BK139"/>
  <c r="N139"/>
  <c r="BI138"/>
  <c r="BH138"/>
  <c r="BG138"/>
  <c r="BF138"/>
  <c r="BE138"/>
  <c r="AA138"/>
  <c r="Y138"/>
  <c r="W138"/>
  <c r="BK138"/>
  <c r="N138"/>
  <c r="BI134"/>
  <c r="BH134"/>
  <c r="BG134"/>
  <c r="BF134"/>
  <c r="BE134"/>
  <c r="AA134"/>
  <c r="Y134"/>
  <c r="W134"/>
  <c r="BK134"/>
  <c r="N134"/>
  <c r="BI126"/>
  <c r="BH126"/>
  <c r="BG126"/>
  <c r="BF126"/>
  <c r="BE126"/>
  <c r="AA126"/>
  <c r="AA125" s="1"/>
  <c r="AA124" s="1"/>
  <c r="AA123" s="1"/>
  <c r="Y126"/>
  <c r="Y125" s="1"/>
  <c r="Y124" s="1"/>
  <c r="Y123" s="1"/>
  <c r="W126"/>
  <c r="W125" s="1"/>
  <c r="W124" s="1"/>
  <c r="W123" s="1"/>
  <c r="AU88" i="1" s="1"/>
  <c r="AU87" s="1"/>
  <c r="BK126" i="2"/>
  <c r="BK125" s="1"/>
  <c r="N126"/>
  <c r="M120"/>
  <c r="F120"/>
  <c r="M119"/>
  <c r="F117"/>
  <c r="F115"/>
  <c r="BI104"/>
  <c r="BH104"/>
  <c r="BG104"/>
  <c r="BF104"/>
  <c r="BI103"/>
  <c r="BH103"/>
  <c r="BG103"/>
  <c r="BF103"/>
  <c r="BI102"/>
  <c r="BH102"/>
  <c r="BG102"/>
  <c r="BF102"/>
  <c r="BI101"/>
  <c r="BH101"/>
  <c r="BG101"/>
  <c r="BF101"/>
  <c r="BI100"/>
  <c r="BH100"/>
  <c r="BG100"/>
  <c r="BF100"/>
  <c r="BI99"/>
  <c r="H36" s="1"/>
  <c r="BD88" i="1" s="1"/>
  <c r="BD87" s="1"/>
  <c r="W35" s="1"/>
  <c r="BH99" i="2"/>
  <c r="H35" s="1"/>
  <c r="BC88" i="1" s="1"/>
  <c r="BC87" s="1"/>
  <c r="BG99" i="2"/>
  <c r="H34" s="1"/>
  <c r="BB88" i="1" s="1"/>
  <c r="BB87" s="1"/>
  <c r="BF99" i="2"/>
  <c r="H33" s="1"/>
  <c r="BA88" i="1" s="1"/>
  <c r="BA87" s="1"/>
  <c r="M84" i="2"/>
  <c r="F84"/>
  <c r="M83"/>
  <c r="F81"/>
  <c r="F79"/>
  <c r="O21"/>
  <c r="E21"/>
  <c r="O20"/>
  <c r="O12"/>
  <c r="E12"/>
  <c r="F119" s="1"/>
  <c r="O11"/>
  <c r="O9"/>
  <c r="M117" s="1"/>
  <c r="F6"/>
  <c r="F114" s="1"/>
  <c r="CK94" i="1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AM83"/>
  <c r="L83"/>
  <c r="AM82"/>
  <c r="L82"/>
  <c r="AM80"/>
  <c r="L80"/>
  <c r="L78"/>
  <c r="L77"/>
  <c r="W33" l="1"/>
  <c r="AX87"/>
  <c r="AW87"/>
  <c r="AK32" s="1"/>
  <c r="W32"/>
  <c r="W34"/>
  <c r="AY87"/>
  <c r="N125" i="2"/>
  <c r="N90" s="1"/>
  <c r="BK124"/>
  <c r="M81"/>
  <c r="M33"/>
  <c r="AW88" i="1" s="1"/>
  <c r="F78" i="2"/>
  <c r="F83"/>
  <c r="N124" l="1"/>
  <c r="N89" s="1"/>
  <c r="BK123"/>
  <c r="N123" s="1"/>
  <c r="N88" s="1"/>
  <c r="N104" l="1"/>
  <c r="BE104" s="1"/>
  <c r="N103"/>
  <c r="BE103" s="1"/>
  <c r="N102"/>
  <c r="BE102" s="1"/>
  <c r="N101"/>
  <c r="BE101" s="1"/>
  <c r="N100"/>
  <c r="BE100" s="1"/>
  <c r="N99"/>
  <c r="M27"/>
  <c r="N98" l="1"/>
  <c r="BE99"/>
  <c r="M28" l="1"/>
  <c r="L106"/>
  <c r="H32"/>
  <c r="AZ88" i="1" s="1"/>
  <c r="AZ87" s="1"/>
  <c r="M32" i="2"/>
  <c r="AV88" i="1" s="1"/>
  <c r="AT88" s="1"/>
  <c r="AV87" l="1"/>
  <c r="AS88"/>
  <c r="AS87" s="1"/>
  <c r="M30" i="2"/>
  <c r="AG88" i="1" l="1"/>
  <c r="L38" i="2"/>
  <c r="AT87" i="1"/>
  <c r="AG87" l="1"/>
  <c r="AN88"/>
  <c r="AG91" l="1"/>
  <c r="AN87"/>
  <c r="AG94"/>
  <c r="AG93"/>
  <c r="AK26"/>
  <c r="AG92"/>
  <c r="CD92" l="1"/>
  <c r="AV92"/>
  <c r="BY92" s="1"/>
  <c r="CD93"/>
  <c r="AN93"/>
  <c r="AV93"/>
  <c r="BY93" s="1"/>
  <c r="AV91"/>
  <c r="BY91" s="1"/>
  <c r="CD91"/>
  <c r="AG90"/>
  <c r="AN91"/>
  <c r="CD94"/>
  <c r="AV94"/>
  <c r="BY94" s="1"/>
  <c r="AK31" l="1"/>
  <c r="AK27"/>
  <c r="AK29" s="1"/>
  <c r="AG96"/>
  <c r="AN94"/>
  <c r="W31"/>
  <c r="AN92"/>
  <c r="AN90" s="1"/>
  <c r="AN96" s="1"/>
  <c r="AK37" l="1"/>
</calcChain>
</file>

<file path=xl/sharedStrings.xml><?xml version="1.0" encoding="utf-8"?>
<sst xmlns="http://schemas.openxmlformats.org/spreadsheetml/2006/main" count="2597" uniqueCount="470">
  <si>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</si>
  <si>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</si>
  <si>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</si>
  <si>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</si>
  <si>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</si>
  <si>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</si>
  <si>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</si>
  <si>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</si>
  <si>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</si>
  <si>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</si>
  <si>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</si>
  <si>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</si>
  <si>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</si>
  <si>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</si>
  <si>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</si>
  <si>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20160333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</si>
  <si>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</si>
  <si>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</si>
  <si>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Sportovní hřiště při ZŠ Rudník</t>
  </si>
  <si>
    <t>0,1</t>
  </si>
  <si>
    <t>JKSO:</t>
  </si>
  <si>
    <t>CC-CZ:</t>
  </si>
  <si>
    <t>1</t>
  </si>
  <si>
    <t>Místo:</t>
  </si>
  <si>
    <t xml:space="preserve"> </t>
  </si>
  <si>
    <t>Datum:</t>
  </si>
  <si>
    <t>12.12.2016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</si>
  <si>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</si>
  <si>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</si>
  <si>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</si>
  <si>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</si>
  <si>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</si>
  <si>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</si>
  <si>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</si>
  <si>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</si>
  <si>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A177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</si>
  <si>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</si>
  <si>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</si>
  <si>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</si>
  <si>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</si>
  <si>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</si>
  <si>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</si>
  <si>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</si>
  <si>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</si>
  <si>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</si>
  <si>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</si>
  <si>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</si>
  <si>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</si>
  <si>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</si>
  <si>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</si>
  <si>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</si>
  <si>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</si>
  <si>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</si>
  <si>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</si>
  <si>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</si>
  <si>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</si>
  <si>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</si>
  <si>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</si>
  <si>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</si>
  <si>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</si>
  <si>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</si>
  <si>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</si>
  <si>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</si>
  <si>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</si>
  <si>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</si>
  <si>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</si>
  <si>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</si>
  <si>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</si>
  <si>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</si>
  <si>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</si>
  <si>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</si>
  <si>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</si>
  <si>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</si>
  <si>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</si>
  <si>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</si>
  <si>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</si>
  <si>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</si>
  <si>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</si>
  <si>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</si>
  <si>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</si>
  <si>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</si>
  <si>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{730e0fa3-ae6e-484d-b622-eec32624570d}</t>
  </si>
  <si>
    <t>{00000000-0000-0000-0000-000000000000}</t>
  </si>
  <si>
    <t>20160332</t>
  </si>
  <si>
    <t>rozpočet</t>
  </si>
  <si>
    <t>{df29c440-9fe3-435d-bf75-3329c1af910b}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</si>
  <si>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</si>
  <si>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</si>
  <si>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</si>
  <si>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</si>
  <si>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</si>
  <si>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</si>
  <si>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</si>
  <si>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</si>
  <si>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</si>
  <si>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</si>
  <si>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</si>
  <si>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</si>
  <si>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</si>
  <si>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20160332 - rozpočet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</si>
  <si>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</si>
  <si>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</si>
  <si>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</si>
  <si>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</si>
  <si>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</si>
  <si>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</si>
  <si>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</si>
  <si>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</si>
  <si>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</si>
  <si>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</si>
  <si>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</si>
  <si>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</si>
  <si>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</si>
  <si>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</si>
  <si>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</si>
  <si>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</si>
  <si>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</si>
  <si>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</si>
  <si>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</si>
  <si>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</si>
  <si>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</si>
  <si>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</si>
  <si>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</si>
  <si>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</si>
  <si>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</si>
  <si>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</si>
  <si>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</si>
  <si>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</si>
  <si>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</si>
  <si>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</si>
  <si>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</si>
  <si>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</si>
  <si>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</si>
  <si>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</si>
  <si>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</si>
  <si>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</si>
  <si>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</si>
  <si>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</si>
  <si>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</si>
  <si>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</si>
  <si>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121101102</t>
  </si>
  <si>
    <t>Sejmutí ornice s přemístěním na vzdálenost do 100 m</t>
  </si>
  <si>
    <t>m3</t>
  </si>
  <si>
    <t>4</t>
  </si>
  <si>
    <t>-1755213063</t>
  </si>
  <si>
    <t>"hřiště"</t>
  </si>
  <si>
    <t>VV</t>
  </si>
  <si>
    <t>15*30*0,2</t>
  </si>
  <si>
    <t>"dráha"</t>
  </si>
  <si>
    <t>70*4*0,2</t>
  </si>
  <si>
    <t>"doskočiště"</t>
  </si>
  <si>
    <t>10*4,5*0,2</t>
  </si>
  <si>
    <t>Součet</t>
  </si>
  <si>
    <t>131201102</t>
  </si>
  <si>
    <t>Hloubení jam nezapažených v hornině tř. 3 objemu do 1000 m3</t>
  </si>
  <si>
    <t>1502956261</t>
  </si>
  <si>
    <t>210</t>
  </si>
  <si>
    <t>3</t>
  </si>
  <si>
    <t>131201109</t>
  </si>
  <si>
    <t>Příplatek za lepivost u hloubení jam nezapažených v hornině tř. 3</t>
  </si>
  <si>
    <t>-190707672</t>
  </si>
  <si>
    <t>132212101</t>
  </si>
  <si>
    <t>Hloubení rýh š do 600 mm ručním nebo pneum nářadím v soudržných horninách tř. 3</t>
  </si>
  <si>
    <t>1416921475</t>
  </si>
  <si>
    <t>"vnitřní drenáž hřiště"</t>
  </si>
  <si>
    <t>0,2*0,2*6*18</t>
  </si>
  <si>
    <t>0,2*0,2*28</t>
  </si>
  <si>
    <t>"rýha pro trativod od pískoviště"</t>
  </si>
  <si>
    <t>10*3*0,3*0,3</t>
  </si>
  <si>
    <t>"rýha pro KG 125"</t>
  </si>
  <si>
    <t>0,3*0,3*18</t>
  </si>
  <si>
    <t>5</t>
  </si>
  <si>
    <t>132212109</t>
  </si>
  <si>
    <t>Příplatek za lepivost u hloubení rýh š do 600 mm ručním nebo pneum nářadím v hornině tř. 3</t>
  </si>
  <si>
    <t>251307629</t>
  </si>
  <si>
    <t>6</t>
  </si>
  <si>
    <t>132201201</t>
  </si>
  <si>
    <t>Hloubení rýh š do 2000 mm v hornině tř. 3 objemu do 100 m3</t>
  </si>
  <si>
    <t>-334962264</t>
  </si>
  <si>
    <t>"vnější strana opěrky"</t>
  </si>
  <si>
    <t>28,5*1*2,23</t>
  </si>
  <si>
    <t>28,5*0,6*2,23/2 "sklon výkopu"</t>
  </si>
  <si>
    <t>7</t>
  </si>
  <si>
    <t>132201209</t>
  </si>
  <si>
    <t>Příplatek za lepivost k hloubení rýh š do 2000 mm v hornině tř. 3</t>
  </si>
  <si>
    <t>-1850359410</t>
  </si>
  <si>
    <t>8</t>
  </si>
  <si>
    <t>133202011R</t>
  </si>
  <si>
    <t>Hloubení šachet ručním nebo pneum nářadím v soudržných horninách tř. 3 - výkop pro sloupky oplocení (vyvrtat nebo vyhrabat do nezámrzné hloubky)</t>
  </si>
  <si>
    <t>2057933435</t>
  </si>
  <si>
    <t>"plotové sloupky"</t>
  </si>
  <si>
    <t>21*0,3*0,3*1,2</t>
  </si>
  <si>
    <t>9</t>
  </si>
  <si>
    <t>133202019</t>
  </si>
  <si>
    <t>Příplatek za lepivost u hloubení šachet ručním nebo pneum nářadím v horninách tř. 3</t>
  </si>
  <si>
    <t>-374114184</t>
  </si>
  <si>
    <t>162201102</t>
  </si>
  <si>
    <t>Vodorovné přemístění do 50 m výkopku/sypaniny z horniny tř. 1 až 4</t>
  </si>
  <si>
    <t>408584618</t>
  </si>
  <si>
    <t>210"dráha"</t>
  </si>
  <si>
    <t>24,186"zbylý výkopek"</t>
  </si>
  <si>
    <t>11</t>
  </si>
  <si>
    <t>162501102</t>
  </si>
  <si>
    <t>Vodorovné přemístění do 3000 m výkopku/sypaniny z horniny tř. 1 až 4 - dovoz zeminy</t>
  </si>
  <si>
    <t>214561417</t>
  </si>
  <si>
    <t>175-24,186"plánovaný dovoz násypu po odečtení přebytečného výkopku na stavbě"</t>
  </si>
  <si>
    <t>12</t>
  </si>
  <si>
    <t>167101102</t>
  </si>
  <si>
    <t>Nakládání výkopku z hornin tř. 1 až 4 přes 100 m3</t>
  </si>
  <si>
    <t>-1964632738</t>
  </si>
  <si>
    <t>13</t>
  </si>
  <si>
    <t>171101103R</t>
  </si>
  <si>
    <t>Uložení sypaniny z hornin soudržných do násypů hutněných po 30 cm</t>
  </si>
  <si>
    <t>-1665042999</t>
  </si>
  <si>
    <t>175"hřiště"</t>
  </si>
  <si>
    <t>14</t>
  </si>
  <si>
    <t>171151101R</t>
  </si>
  <si>
    <t>Hutnění pláně 45 MPa</t>
  </si>
  <si>
    <t>m2</t>
  </si>
  <si>
    <t>714183631</t>
  </si>
  <si>
    <t>14,3*27,8</t>
  </si>
  <si>
    <t>70*3,77</t>
  </si>
  <si>
    <t>171201101</t>
  </si>
  <si>
    <t>Uložení sypaniny do násypů nezhutněných - křemičtý písek pískoviště</t>
  </si>
  <si>
    <t>-754987675</t>
  </si>
  <si>
    <t>40,32*0,35</t>
  </si>
  <si>
    <t>16</t>
  </si>
  <si>
    <t>M</t>
  </si>
  <si>
    <t>581565420R</t>
  </si>
  <si>
    <t>písek křemičitý jemný 0,36 mm</t>
  </si>
  <si>
    <t>t</t>
  </si>
  <si>
    <t>-1654895944</t>
  </si>
  <si>
    <t>17</t>
  </si>
  <si>
    <t>174101101</t>
  </si>
  <si>
    <t>Zásyp jam, šachet rýh nebo kolem objektů sypaninou se zhutněním - zemina</t>
  </si>
  <si>
    <t>1177915957</t>
  </si>
  <si>
    <t>"zemina"</t>
  </si>
  <si>
    <t>28,5*1*1,93</t>
  </si>
  <si>
    <t>28,5*0,6*1,93/2 "sklon výkopu"</t>
  </si>
  <si>
    <t>-1,63*0,3*28,5 "štěrk"</t>
  </si>
  <si>
    <t>18</t>
  </si>
  <si>
    <t>174101101R</t>
  </si>
  <si>
    <t>Zásyp jam, šachet rýh nebo kolem objektů sypaninou se zhutněním - ruční - zemina</t>
  </si>
  <si>
    <t>811984788</t>
  </si>
  <si>
    <t>"obsyp kolem obrubníků a krajů objektů"</t>
  </si>
  <si>
    <t>70*2*0,2*0,3</t>
  </si>
  <si>
    <t>(26*2+14*2-28,5)*0,2*0,3</t>
  </si>
  <si>
    <t>"pískoviště"</t>
  </si>
  <si>
    <t>(4,2+9,6*2)*0,2*0,3</t>
  </si>
  <si>
    <t>19</t>
  </si>
  <si>
    <t>175111101</t>
  </si>
  <si>
    <t>Obsypání potrubí ručně sypaninou bez prohození, uloženou do 3 m</t>
  </si>
  <si>
    <t>1650981774</t>
  </si>
  <si>
    <t>"kolem opěrky vnější str."</t>
  </si>
  <si>
    <t>1,63*0,3*28,5</t>
  </si>
  <si>
    <t>"vnitřní drenáž"</t>
  </si>
  <si>
    <t>"drenáž doskočiště"</t>
  </si>
  <si>
    <t>20</t>
  </si>
  <si>
    <t>583336740R</t>
  </si>
  <si>
    <t>kamenivo štěrk 8/16</t>
  </si>
  <si>
    <t>344504498</t>
  </si>
  <si>
    <t>23,697</t>
  </si>
  <si>
    <t>181301111</t>
  </si>
  <si>
    <t>Rozprostření ornice tl vrstvy do 100 mm pl přes 500 m2 v rovině nebo ve svahu do 1:5</t>
  </si>
  <si>
    <t>1498090981</t>
  </si>
  <si>
    <t>22</t>
  </si>
  <si>
    <t>181411121</t>
  </si>
  <si>
    <t>Založení lučního trávníku výsevem plochy do 1000 m2 v rovině a ve svahu do 1:5</t>
  </si>
  <si>
    <t>-393225904</t>
  </si>
  <si>
    <t>23</t>
  </si>
  <si>
    <t>005724100</t>
  </si>
  <si>
    <t>osivo směs travní parková</t>
  </si>
  <si>
    <t>kg</t>
  </si>
  <si>
    <t>1968919203</t>
  </si>
  <si>
    <t>24</t>
  </si>
  <si>
    <t>212752212</t>
  </si>
  <si>
    <t>Trativod z drenážních trubek plastových flexibilních D do 100 mm včetně lože otevřený výkop</t>
  </si>
  <si>
    <t>m</t>
  </si>
  <si>
    <t>-789436961</t>
  </si>
  <si>
    <t>"vnitřní drenáž hřiště 80 mm"</t>
  </si>
  <si>
    <t>28"podélná"</t>
  </si>
  <si>
    <t>6*18"příčná"</t>
  </si>
  <si>
    <t>25</t>
  </si>
  <si>
    <t>212752213</t>
  </si>
  <si>
    <t>Trativod z drenážních trubek plastových flexibilních D do 160 mm včetně lože otevřený výkop</t>
  </si>
  <si>
    <t>-110684565</t>
  </si>
  <si>
    <t>"kolem opěrky"</t>
  </si>
  <si>
    <t>30*2</t>
  </si>
  <si>
    <t>26</t>
  </si>
  <si>
    <t>274321511</t>
  </si>
  <si>
    <t>Základové pasy ze ŽB dle PD tř. C 25/30</t>
  </si>
  <si>
    <t>-1100775931</t>
  </si>
  <si>
    <t>1*0,3*28,5</t>
  </si>
  <si>
    <t>27</t>
  </si>
  <si>
    <t>327323127</t>
  </si>
  <si>
    <t>Opěrné zdi a valy ze ŽB tř. C 25/30</t>
  </si>
  <si>
    <t>-1476106005</t>
  </si>
  <si>
    <t>"opěrka"</t>
  </si>
  <si>
    <t>0,2*1,93*28,5</t>
  </si>
  <si>
    <t>28</t>
  </si>
  <si>
    <t>327351211</t>
  </si>
  <si>
    <t>Bednění opěrných zdí a valů svislých i skloněných zřízení</t>
  </si>
  <si>
    <t>1580737546</t>
  </si>
  <si>
    <t>28,5*1,93*2</t>
  </si>
  <si>
    <t>0,2*1,93*2</t>
  </si>
  <si>
    <t>29</t>
  </si>
  <si>
    <t>327351221</t>
  </si>
  <si>
    <t>Bednění opěrných zdí a valů svislých i skloněných odstranění</t>
  </si>
  <si>
    <t>528404538</t>
  </si>
  <si>
    <t>30</t>
  </si>
  <si>
    <t>327361006R</t>
  </si>
  <si>
    <t>Výztuž opěrných zdí a valů D 8-14 mm z betonářské oceli 10 505</t>
  </si>
  <si>
    <t>-141363045</t>
  </si>
  <si>
    <t>"R14"</t>
  </si>
  <si>
    <t>1,21/1000*1,08*3,5*152</t>
  </si>
  <si>
    <t>1,21/1000*1,08*1,48*152</t>
  </si>
  <si>
    <t>"R8"</t>
  </si>
  <si>
    <t>0,4/1000*1,08*2,435*152</t>
  </si>
  <si>
    <t>0,4/1000*1,08*0,38*152</t>
  </si>
  <si>
    <t>0,4/1000*1,08*4,2*166</t>
  </si>
  <si>
    <t>31</t>
  </si>
  <si>
    <t>338171123R</t>
  </si>
  <si>
    <t>Osazování sloupků a vzpěr plotových ocelových v 3,5 m do připravených jamek vč. dodávky betonu</t>
  </si>
  <si>
    <t>kus</t>
  </si>
  <si>
    <t>-2000076062</t>
  </si>
  <si>
    <t>"sloupky"</t>
  </si>
  <si>
    <t>32</t>
  </si>
  <si>
    <t>553422650</t>
  </si>
  <si>
    <t>sloupek plotový tr 76/3 3,5m vč. spodní L kotvy a, pozink, nátěr, horní část trubky opatřena víčkem</t>
  </si>
  <si>
    <t>1460550045</t>
  </si>
  <si>
    <t>"sloupky zabetonované do jamek"</t>
  </si>
  <si>
    <t>33</t>
  </si>
  <si>
    <t>338171110R</t>
  </si>
  <si>
    <t>Osazování sloupků plotových ocelových v 2,00 m vč. vyvrtání otvorů, chem. kotev a kotevních šroubů</t>
  </si>
  <si>
    <t>1978306845</t>
  </si>
  <si>
    <t>34</t>
  </si>
  <si>
    <t>553422650R1</t>
  </si>
  <si>
    <t>sloupek plotový na opěrce tr 76/3 2 m pozink, nátěr, víčko, stojna</t>
  </si>
  <si>
    <t>238514609</t>
  </si>
  <si>
    <t>"sloupky na opěrce"</t>
  </si>
  <si>
    <t>35</t>
  </si>
  <si>
    <t>338171110R2</t>
  </si>
  <si>
    <t>Osazování vzpěr plotových ocelových</t>
  </si>
  <si>
    <t>-1179596963</t>
  </si>
  <si>
    <t>"vzpěry"</t>
  </si>
  <si>
    <t>36</t>
  </si>
  <si>
    <t>553422650R</t>
  </si>
  <si>
    <t>plotová vzpěra tr 57/3, pozink, nátěr</t>
  </si>
  <si>
    <t>-967611894</t>
  </si>
  <si>
    <t>4*2+4*2</t>
  </si>
  <si>
    <t>37</t>
  </si>
  <si>
    <t>348101230</t>
  </si>
  <si>
    <t>Osazení vrat a vrátek k oplocení na ocelové sloupky do 6 m2</t>
  </si>
  <si>
    <t>881267909</t>
  </si>
  <si>
    <t>38</t>
  </si>
  <si>
    <t>553423410</t>
  </si>
  <si>
    <t>branka kovová - pozink, nátěr, kování, výplet</t>
  </si>
  <si>
    <t>1114259746</t>
  </si>
  <si>
    <t>39</t>
  </si>
  <si>
    <t>348401100R</t>
  </si>
  <si>
    <t xml:space="preserve">Osazení sítě z PP na sloupky </t>
  </si>
  <si>
    <t>94005399</t>
  </si>
  <si>
    <t>27,8*2+14,3*2</t>
  </si>
  <si>
    <t>40</t>
  </si>
  <si>
    <t>313275150R</t>
  </si>
  <si>
    <t>síť PP/50/3</t>
  </si>
  <si>
    <t>1256155107</t>
  </si>
  <si>
    <t>(14,3*2+27,8*2)*3</t>
  </si>
  <si>
    <t>-28,5*1</t>
  </si>
  <si>
    <t>"do ceny započítat ztratné"</t>
  </si>
  <si>
    <t>41</t>
  </si>
  <si>
    <t>564201111R2</t>
  </si>
  <si>
    <t>Povrch - sportovní povrch - umělý trávník se zásypem vč. lajn pro tenis volejbal, nohejbal, floorbal, futsal (specifikace dle PD)</t>
  </si>
  <si>
    <t>-55871872</t>
  </si>
  <si>
    <t>27,8*14,3</t>
  </si>
  <si>
    <t>42</t>
  </si>
  <si>
    <t>579231356R</t>
  </si>
  <si>
    <t>Povrch - sportovní povrch tartanového typu vč. lajnování (specifikace dle PD)</t>
  </si>
  <si>
    <t>188453806</t>
  </si>
  <si>
    <t>43</t>
  </si>
  <si>
    <t>564201111R3</t>
  </si>
  <si>
    <t>ET podložka tl. 35 mm (směs gumy, kameniva a polyuretanového pojiva - viz popis PD)</t>
  </si>
  <si>
    <t>1784375318</t>
  </si>
  <si>
    <t>44</t>
  </si>
  <si>
    <t>564732111R</t>
  </si>
  <si>
    <t>Podklad z kameniva drceného 16/32 tl. 100 mm</t>
  </si>
  <si>
    <t>2014869208</t>
  </si>
  <si>
    <t>9,6*4,2</t>
  </si>
  <si>
    <t>45</t>
  </si>
  <si>
    <t>564751111R</t>
  </si>
  <si>
    <t>Podklad z kameniva hrubého drceného vel. 32-63 mm tl 150 mm</t>
  </si>
  <si>
    <t>1566733011</t>
  </si>
  <si>
    <t>46</t>
  </si>
  <si>
    <t>564761111</t>
  </si>
  <si>
    <t>Podklad z kameniva hrubého drceného vel. 32-63 mm tl 190 mm</t>
  </si>
  <si>
    <t>-1915736049</t>
  </si>
  <si>
    <t>47</t>
  </si>
  <si>
    <t>564801110R</t>
  </si>
  <si>
    <t>Podklad z kamenné drtě 0/4 tl 30 mm</t>
  </si>
  <si>
    <t>-1990410584</t>
  </si>
  <si>
    <t>48</t>
  </si>
  <si>
    <t>564801111R</t>
  </si>
  <si>
    <t>Podklad z drceného kameniva 4/8 tl 30 mm</t>
  </si>
  <si>
    <t>1428906887</t>
  </si>
  <si>
    <t>49</t>
  </si>
  <si>
    <t>564811111</t>
  </si>
  <si>
    <t>Podklad ze štěrkodrtě ŠD 8-16 tl 50 mm</t>
  </si>
  <si>
    <t>-1790448936</t>
  </si>
  <si>
    <t>50</t>
  </si>
  <si>
    <t>871275221</t>
  </si>
  <si>
    <t>Kanalizační potrubí z tvrdého PVC-systém KG tuhost třídy SN8 DN125 vč. napojení na odvodňovací žlab</t>
  </si>
  <si>
    <t>-379099839</t>
  </si>
  <si>
    <t>51</t>
  </si>
  <si>
    <t>916331112</t>
  </si>
  <si>
    <t>Osazení zahradního obrubníku betonového do lože z betonu s boční opěrou</t>
  </si>
  <si>
    <t>1526024020</t>
  </si>
  <si>
    <t>70*2</t>
  </si>
  <si>
    <t>(2*14,3+2*27,8)-28,5</t>
  </si>
  <si>
    <t>4,2*2+9,6*2</t>
  </si>
  <si>
    <t>52</t>
  </si>
  <si>
    <t>592172110</t>
  </si>
  <si>
    <t>obrubník betonový zahradní 100/5/25 šedý 100 x 5 x 25 cm</t>
  </si>
  <si>
    <t>804132745</t>
  </si>
  <si>
    <t>53</t>
  </si>
  <si>
    <t>272451710</t>
  </si>
  <si>
    <t>obrubník chodníkový recyklovaná pryž 1000 x 250 x 50 mm červený</t>
  </si>
  <si>
    <t>-97925568</t>
  </si>
  <si>
    <t>54</t>
  </si>
  <si>
    <t>919726122</t>
  </si>
  <si>
    <t>Geotextilie pro ochranu, separaci a filtraci netkaná měrná hmotnost do 300 g/m2</t>
  </si>
  <si>
    <t>-1925951537</t>
  </si>
  <si>
    <t>14*26</t>
  </si>
  <si>
    <t>55</t>
  </si>
  <si>
    <t>919726124</t>
  </si>
  <si>
    <t>Geotextilie pro ochranu, separaci a filtraci měrná hmotnost 600 g/m2</t>
  </si>
  <si>
    <t>-1067732582</t>
  </si>
  <si>
    <t>56</t>
  </si>
  <si>
    <t>935113111</t>
  </si>
  <si>
    <t>Osazení odvodňovacího polymerbetonového žlabu s krycím roštem šířky do 200 mm</t>
  </si>
  <si>
    <t>1975060838</t>
  </si>
  <si>
    <t>57</t>
  </si>
  <si>
    <t>592271130</t>
  </si>
  <si>
    <t>žlab odvodňovací s vnitřním sklonem dna</t>
  </si>
  <si>
    <t>-464129477</t>
  </si>
  <si>
    <t>58</t>
  </si>
  <si>
    <t>592271310</t>
  </si>
  <si>
    <t>kryt štěrbinový pozinkovaný</t>
  </si>
  <si>
    <t>855745476</t>
  </si>
  <si>
    <t>59</t>
  </si>
  <si>
    <t>9610R</t>
  </si>
  <si>
    <t>Vybavení hřiště - 1xpár tenisových sloupků, 1x pár volejbalových sloupků, tenisová síť vč. středové pásky, tyčky pro dvouhru, síť pro volejbal a nohejbal, kurtové koště viz PD</t>
  </si>
  <si>
    <t>kpl</t>
  </si>
  <si>
    <t>1258629513</t>
  </si>
  <si>
    <t>60</t>
  </si>
  <si>
    <t>9610R1</t>
  </si>
  <si>
    <t>Vybavení běžecké dráhy - odrazové prkno D+M</t>
  </si>
  <si>
    <t>-1952433769</t>
  </si>
  <si>
    <t>61</t>
  </si>
  <si>
    <t>998153131</t>
  </si>
  <si>
    <t>Přesun hmot pro samostatné zdi a valy zděné z cihel, kamene, tvárnic nebo monolitické v do 12 m</t>
  </si>
  <si>
    <t>-1057696126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</si>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</sst>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/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31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4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36" fillId="0" borderId="25" xfId="0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4" fontId="24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8" fillId="0" borderId="0" xfId="1" applyFont="1" applyAlignment="1" applyProtection="1">
      <alignment horizontal="center" vertical="center"/>
    </xf>
    <xf numFmtId="0" fontId="41" fillId="2" borderId="0" xfId="1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40" fillId="2" borderId="0" xfId="0" applyFont="1" applyFill="1" applyAlignment="1" applyProtection="1">
      <alignment vertical="center"/>
    </xf>
    <xf numFmtId="0" fontId="39" fillId="2" borderId="0" xfId="0" applyFont="1" applyFill="1" applyAlignment="1" applyProtection="1">
      <alignment horizontal="left" vertical="center"/>
    </xf>
    <xf numFmtId="0" fontId="41" fillId="2" borderId="0" xfId="1" applyFont="1" applyFill="1" applyAlignment="1" applyProtection="1">
      <alignment horizontal="center" vertical="center"/>
    </xf>
    <xf numFmtId="0" fontId="0" fillId="2" borderId="0" xfId="0" applyFill="1" applyProtection="1"/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99AE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Data\System\Temp\rad247E0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99AE6.tmp" descr="C:\KrosData\System\Temp\rad99AE6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247E0.tmp" descr="C:\KrosData\System\Temp\rad247E0.tmp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276" t="s">
        <v>0</v>
      </c>
      <c r="B1" s="277"/>
      <c r="C1" s="277"/>
      <c r="D1" s="278" t="s">
        <v>1</v>
      </c>
      <c r="E1" s="277"/>
      <c r="F1" s="277"/>
      <c r="G1" s="277"/>
      <c r="H1" s="277"/>
      <c r="I1" s="277"/>
      <c r="J1" s="277"/>
      <c r="K1" s="275" t="s">
        <v>463</v>
      </c>
      <c r="L1" s="275"/>
      <c r="M1" s="275"/>
      <c r="N1" s="275"/>
      <c r="O1" s="275"/>
      <c r="P1" s="275"/>
      <c r="Q1" s="275"/>
      <c r="R1" s="275"/>
      <c r="S1" s="275"/>
      <c r="T1" s="277"/>
      <c r="U1" s="277"/>
      <c r="V1" s="277"/>
      <c r="W1" s="275" t="s">
        <v>464</v>
      </c>
      <c r="X1" s="275"/>
      <c r="Y1" s="275"/>
      <c r="Z1" s="275"/>
      <c r="AA1" s="275"/>
      <c r="AB1" s="275"/>
      <c r="AC1" s="275"/>
      <c r="AD1" s="275"/>
      <c r="AE1" s="275"/>
      <c r="AF1" s="275"/>
      <c r="AG1" s="277"/>
      <c r="AH1" s="277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1:73" ht="36.950000000000003" customHeight="1">
      <c r="C2" s="189" t="s">
        <v>5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R2" s="230" t="s">
        <v>6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6" t="s">
        <v>7</v>
      </c>
      <c r="BT2" s="16" t="s">
        <v>8</v>
      </c>
    </row>
    <row r="3" spans="1:73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1:73" ht="36.950000000000003" customHeight="1">
      <c r="B4" s="20"/>
      <c r="C4" s="191" t="s">
        <v>10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22"/>
      <c r="AS4" s="23" t="s">
        <v>11</v>
      </c>
      <c r="BE4" s="24" t="s">
        <v>12</v>
      </c>
      <c r="BS4" s="16" t="s">
        <v>13</v>
      </c>
    </row>
    <row r="5" spans="1:73" ht="14.4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196" t="s">
        <v>15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21"/>
      <c r="AQ5" s="22"/>
      <c r="BE5" s="193" t="s">
        <v>16</v>
      </c>
      <c r="BS5" s="16" t="s">
        <v>7</v>
      </c>
    </row>
    <row r="6" spans="1:73" ht="36.950000000000003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197" t="s">
        <v>18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21"/>
      <c r="AQ6" s="22"/>
      <c r="BE6" s="190"/>
      <c r="BS6" s="16" t="s">
        <v>19</v>
      </c>
    </row>
    <row r="7" spans="1:73" ht="14.45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21</v>
      </c>
      <c r="AL7" s="21"/>
      <c r="AM7" s="21"/>
      <c r="AN7" s="26" t="s">
        <v>3</v>
      </c>
      <c r="AO7" s="21"/>
      <c r="AP7" s="21"/>
      <c r="AQ7" s="22"/>
      <c r="BE7" s="190"/>
      <c r="BS7" s="16" t="s">
        <v>22</v>
      </c>
    </row>
    <row r="8" spans="1:73" ht="14.45" customHeight="1">
      <c r="B8" s="20"/>
      <c r="C8" s="21"/>
      <c r="D8" s="28" t="s">
        <v>23</v>
      </c>
      <c r="E8" s="21"/>
      <c r="F8" s="21"/>
      <c r="G8" s="21"/>
      <c r="H8" s="21"/>
      <c r="I8" s="21"/>
      <c r="J8" s="21"/>
      <c r="K8" s="26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25</v>
      </c>
      <c r="AL8" s="21"/>
      <c r="AM8" s="21"/>
      <c r="AN8" s="29" t="s">
        <v>26</v>
      </c>
      <c r="AO8" s="21"/>
      <c r="AP8" s="21"/>
      <c r="AQ8" s="22"/>
      <c r="BE8" s="190"/>
      <c r="BS8" s="16" t="s">
        <v>27</v>
      </c>
    </row>
    <row r="9" spans="1:73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190"/>
      <c r="BS9" s="16" t="s">
        <v>28</v>
      </c>
    </row>
    <row r="10" spans="1:73" ht="14.45" customHeight="1">
      <c r="B10" s="20"/>
      <c r="C10" s="21"/>
      <c r="D10" s="28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30</v>
      </c>
      <c r="AL10" s="21"/>
      <c r="AM10" s="21"/>
      <c r="AN10" s="26" t="s">
        <v>3</v>
      </c>
      <c r="AO10" s="21"/>
      <c r="AP10" s="21"/>
      <c r="AQ10" s="22"/>
      <c r="BE10" s="190"/>
      <c r="BS10" s="16" t="s">
        <v>19</v>
      </c>
    </row>
    <row r="11" spans="1:73" ht="18.399999999999999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31</v>
      </c>
      <c r="AL11" s="21"/>
      <c r="AM11" s="21"/>
      <c r="AN11" s="26" t="s">
        <v>3</v>
      </c>
      <c r="AO11" s="21"/>
      <c r="AP11" s="21"/>
      <c r="AQ11" s="22"/>
      <c r="BE11" s="190"/>
      <c r="BS11" s="16" t="s">
        <v>19</v>
      </c>
    </row>
    <row r="12" spans="1:73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190"/>
      <c r="BS12" s="16" t="s">
        <v>19</v>
      </c>
    </row>
    <row r="13" spans="1:73" ht="14.45" customHeight="1">
      <c r="B13" s="20"/>
      <c r="C13" s="21"/>
      <c r="D13" s="28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30</v>
      </c>
      <c r="AL13" s="21"/>
      <c r="AM13" s="21"/>
      <c r="AN13" s="30" t="s">
        <v>33</v>
      </c>
      <c r="AO13" s="21"/>
      <c r="AP13" s="21"/>
      <c r="AQ13" s="22"/>
      <c r="BE13" s="190"/>
      <c r="BS13" s="16" t="s">
        <v>19</v>
      </c>
    </row>
    <row r="14" spans="1:73">
      <c r="B14" s="20"/>
      <c r="C14" s="21"/>
      <c r="D14" s="21"/>
      <c r="E14" s="198" t="s">
        <v>33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28" t="s">
        <v>31</v>
      </c>
      <c r="AL14" s="21"/>
      <c r="AM14" s="21"/>
      <c r="AN14" s="30" t="s">
        <v>33</v>
      </c>
      <c r="AO14" s="21"/>
      <c r="AP14" s="21"/>
      <c r="AQ14" s="22"/>
      <c r="BE14" s="190"/>
      <c r="BS14" s="16" t="s">
        <v>19</v>
      </c>
    </row>
    <row r="15" spans="1:73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190"/>
      <c r="BS15" s="16" t="s">
        <v>4</v>
      </c>
    </row>
    <row r="16" spans="1:73" ht="14.45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30</v>
      </c>
      <c r="AL16" s="21"/>
      <c r="AM16" s="21"/>
      <c r="AN16" s="26" t="s">
        <v>3</v>
      </c>
      <c r="AO16" s="21"/>
      <c r="AP16" s="21"/>
      <c r="AQ16" s="22"/>
      <c r="BE16" s="190"/>
      <c r="BS16" s="16" t="s">
        <v>4</v>
      </c>
    </row>
    <row r="17" spans="2:71" ht="18.399999999999999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31</v>
      </c>
      <c r="AL17" s="21"/>
      <c r="AM17" s="21"/>
      <c r="AN17" s="26" t="s">
        <v>3</v>
      </c>
      <c r="AO17" s="21"/>
      <c r="AP17" s="21"/>
      <c r="AQ17" s="22"/>
      <c r="BE17" s="190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190"/>
      <c r="BS18" s="16" t="s">
        <v>7</v>
      </c>
    </row>
    <row r="19" spans="2:71" ht="14.45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30</v>
      </c>
      <c r="AL19" s="21"/>
      <c r="AM19" s="21"/>
      <c r="AN19" s="26" t="s">
        <v>3</v>
      </c>
      <c r="AO19" s="21"/>
      <c r="AP19" s="21"/>
      <c r="AQ19" s="22"/>
      <c r="BE19" s="190"/>
      <c r="BS19" s="16" t="s">
        <v>7</v>
      </c>
    </row>
    <row r="20" spans="2:71" ht="18.399999999999999" customHeight="1">
      <c r="B20" s="20"/>
      <c r="C20" s="21"/>
      <c r="D20" s="21"/>
      <c r="E20" s="26" t="s">
        <v>24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31</v>
      </c>
      <c r="AL20" s="21"/>
      <c r="AM20" s="21"/>
      <c r="AN20" s="26" t="s">
        <v>3</v>
      </c>
      <c r="AO20" s="21"/>
      <c r="AP20" s="21"/>
      <c r="AQ20" s="22"/>
      <c r="BE20" s="190"/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190"/>
    </row>
    <row r="22" spans="2:71">
      <c r="B22" s="20"/>
      <c r="C22" s="21"/>
      <c r="D22" s="28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190"/>
    </row>
    <row r="23" spans="2:71" ht="22.5" customHeight="1">
      <c r="B23" s="20"/>
      <c r="C23" s="21"/>
      <c r="D23" s="21"/>
      <c r="E23" s="199" t="s">
        <v>3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21"/>
      <c r="AP23" s="21"/>
      <c r="AQ23" s="22"/>
      <c r="BE23" s="190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190"/>
    </row>
    <row r="25" spans="2:71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190"/>
    </row>
    <row r="26" spans="2:71" ht="14.45" customHeight="1">
      <c r="B26" s="20"/>
      <c r="C26" s="21"/>
      <c r="D26" s="32" t="s">
        <v>39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0">
        <f>ROUND(AG87,2)</f>
        <v>0</v>
      </c>
      <c r="AL26" s="192"/>
      <c r="AM26" s="192"/>
      <c r="AN26" s="192"/>
      <c r="AO26" s="192"/>
      <c r="AP26" s="21"/>
      <c r="AQ26" s="22"/>
      <c r="BE26" s="190"/>
    </row>
    <row r="27" spans="2:71" ht="14.45" customHeight="1">
      <c r="B27" s="20"/>
      <c r="C27" s="21"/>
      <c r="D27" s="32" t="s">
        <v>40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0">
        <f>ROUND(AG90,2)</f>
        <v>0</v>
      </c>
      <c r="AL27" s="192"/>
      <c r="AM27" s="192"/>
      <c r="AN27" s="192"/>
      <c r="AO27" s="192"/>
      <c r="AP27" s="21"/>
      <c r="AQ27" s="22"/>
      <c r="BE27" s="190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194"/>
    </row>
    <row r="29" spans="2:71" s="1" customFormat="1" ht="25.9" customHeight="1">
      <c r="B29" s="33"/>
      <c r="C29" s="34"/>
      <c r="D29" s="36" t="s">
        <v>41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01">
        <f>ROUND(AK26+AK27,2)</f>
        <v>0</v>
      </c>
      <c r="AL29" s="202"/>
      <c r="AM29" s="202"/>
      <c r="AN29" s="202"/>
      <c r="AO29" s="202"/>
      <c r="AP29" s="34"/>
      <c r="AQ29" s="35"/>
      <c r="BE29" s="194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194"/>
    </row>
    <row r="31" spans="2:71" s="2" customFormat="1" ht="14.45" customHeight="1">
      <c r="B31" s="38"/>
      <c r="C31" s="39"/>
      <c r="D31" s="40" t="s">
        <v>42</v>
      </c>
      <c r="E31" s="39"/>
      <c r="F31" s="40" t="s">
        <v>43</v>
      </c>
      <c r="G31" s="39"/>
      <c r="H31" s="39"/>
      <c r="I31" s="39"/>
      <c r="J31" s="39"/>
      <c r="K31" s="39"/>
      <c r="L31" s="203">
        <v>0.21</v>
      </c>
      <c r="M31" s="204"/>
      <c r="N31" s="204"/>
      <c r="O31" s="204"/>
      <c r="P31" s="39"/>
      <c r="Q31" s="39"/>
      <c r="R31" s="39"/>
      <c r="S31" s="39"/>
      <c r="T31" s="42" t="s">
        <v>44</v>
      </c>
      <c r="U31" s="39"/>
      <c r="V31" s="39"/>
      <c r="W31" s="205">
        <f>ROUND(AZ87+SUM(CD91:CD95),2)</f>
        <v>0</v>
      </c>
      <c r="X31" s="204"/>
      <c r="Y31" s="204"/>
      <c r="Z31" s="204"/>
      <c r="AA31" s="204"/>
      <c r="AB31" s="204"/>
      <c r="AC31" s="204"/>
      <c r="AD31" s="204"/>
      <c r="AE31" s="204"/>
      <c r="AF31" s="39"/>
      <c r="AG31" s="39"/>
      <c r="AH31" s="39"/>
      <c r="AI31" s="39"/>
      <c r="AJ31" s="39"/>
      <c r="AK31" s="205">
        <f>ROUND(AV87+SUM(BY91:BY95),2)</f>
        <v>0</v>
      </c>
      <c r="AL31" s="204"/>
      <c r="AM31" s="204"/>
      <c r="AN31" s="204"/>
      <c r="AO31" s="204"/>
      <c r="AP31" s="39"/>
      <c r="AQ31" s="43"/>
      <c r="BE31" s="195"/>
    </row>
    <row r="32" spans="2:71" s="2" customFormat="1" ht="14.45" customHeight="1">
      <c r="B32" s="38"/>
      <c r="C32" s="39"/>
      <c r="D32" s="39"/>
      <c r="E32" s="39"/>
      <c r="F32" s="40" t="s">
        <v>45</v>
      </c>
      <c r="G32" s="39"/>
      <c r="H32" s="39"/>
      <c r="I32" s="39"/>
      <c r="J32" s="39"/>
      <c r="K32" s="39"/>
      <c r="L32" s="203">
        <v>0.15</v>
      </c>
      <c r="M32" s="204"/>
      <c r="N32" s="204"/>
      <c r="O32" s="204"/>
      <c r="P32" s="39"/>
      <c r="Q32" s="39"/>
      <c r="R32" s="39"/>
      <c r="S32" s="39"/>
      <c r="T32" s="42" t="s">
        <v>44</v>
      </c>
      <c r="U32" s="39"/>
      <c r="V32" s="39"/>
      <c r="W32" s="205">
        <f>ROUND(BA87+SUM(CE91:CE95),2)</f>
        <v>0</v>
      </c>
      <c r="X32" s="204"/>
      <c r="Y32" s="204"/>
      <c r="Z32" s="204"/>
      <c r="AA32" s="204"/>
      <c r="AB32" s="204"/>
      <c r="AC32" s="204"/>
      <c r="AD32" s="204"/>
      <c r="AE32" s="204"/>
      <c r="AF32" s="39"/>
      <c r="AG32" s="39"/>
      <c r="AH32" s="39"/>
      <c r="AI32" s="39"/>
      <c r="AJ32" s="39"/>
      <c r="AK32" s="205">
        <f>ROUND(AW87+SUM(BZ91:BZ95),2)</f>
        <v>0</v>
      </c>
      <c r="AL32" s="204"/>
      <c r="AM32" s="204"/>
      <c r="AN32" s="204"/>
      <c r="AO32" s="204"/>
      <c r="AP32" s="39"/>
      <c r="AQ32" s="43"/>
      <c r="BE32" s="195"/>
    </row>
    <row r="33" spans="2:57" s="2" customFormat="1" ht="14.45" hidden="1" customHeight="1">
      <c r="B33" s="38"/>
      <c r="C33" s="39"/>
      <c r="D33" s="39"/>
      <c r="E33" s="39"/>
      <c r="F33" s="40" t="s">
        <v>46</v>
      </c>
      <c r="G33" s="39"/>
      <c r="H33" s="39"/>
      <c r="I33" s="39"/>
      <c r="J33" s="39"/>
      <c r="K33" s="39"/>
      <c r="L33" s="203">
        <v>0.21</v>
      </c>
      <c r="M33" s="204"/>
      <c r="N33" s="204"/>
      <c r="O33" s="204"/>
      <c r="P33" s="39"/>
      <c r="Q33" s="39"/>
      <c r="R33" s="39"/>
      <c r="S33" s="39"/>
      <c r="T33" s="42" t="s">
        <v>44</v>
      </c>
      <c r="U33" s="39"/>
      <c r="V33" s="39"/>
      <c r="W33" s="205">
        <f>ROUND(BB87+SUM(CF91:CF95),2)</f>
        <v>0</v>
      </c>
      <c r="X33" s="204"/>
      <c r="Y33" s="204"/>
      <c r="Z33" s="204"/>
      <c r="AA33" s="204"/>
      <c r="AB33" s="204"/>
      <c r="AC33" s="204"/>
      <c r="AD33" s="204"/>
      <c r="AE33" s="204"/>
      <c r="AF33" s="39"/>
      <c r="AG33" s="39"/>
      <c r="AH33" s="39"/>
      <c r="AI33" s="39"/>
      <c r="AJ33" s="39"/>
      <c r="AK33" s="205">
        <v>0</v>
      </c>
      <c r="AL33" s="204"/>
      <c r="AM33" s="204"/>
      <c r="AN33" s="204"/>
      <c r="AO33" s="204"/>
      <c r="AP33" s="39"/>
      <c r="AQ33" s="43"/>
      <c r="BE33" s="195"/>
    </row>
    <row r="34" spans="2:57" s="2" customFormat="1" ht="14.45" hidden="1" customHeight="1">
      <c r="B34" s="38"/>
      <c r="C34" s="39"/>
      <c r="D34" s="39"/>
      <c r="E34" s="39"/>
      <c r="F34" s="40" t="s">
        <v>47</v>
      </c>
      <c r="G34" s="39"/>
      <c r="H34" s="39"/>
      <c r="I34" s="39"/>
      <c r="J34" s="39"/>
      <c r="K34" s="39"/>
      <c r="L34" s="203">
        <v>0.15</v>
      </c>
      <c r="M34" s="204"/>
      <c r="N34" s="204"/>
      <c r="O34" s="204"/>
      <c r="P34" s="39"/>
      <c r="Q34" s="39"/>
      <c r="R34" s="39"/>
      <c r="S34" s="39"/>
      <c r="T34" s="42" t="s">
        <v>44</v>
      </c>
      <c r="U34" s="39"/>
      <c r="V34" s="39"/>
      <c r="W34" s="205">
        <f>ROUND(BC87+SUM(CG91:CG95),2)</f>
        <v>0</v>
      </c>
      <c r="X34" s="204"/>
      <c r="Y34" s="204"/>
      <c r="Z34" s="204"/>
      <c r="AA34" s="204"/>
      <c r="AB34" s="204"/>
      <c r="AC34" s="204"/>
      <c r="AD34" s="204"/>
      <c r="AE34" s="204"/>
      <c r="AF34" s="39"/>
      <c r="AG34" s="39"/>
      <c r="AH34" s="39"/>
      <c r="AI34" s="39"/>
      <c r="AJ34" s="39"/>
      <c r="AK34" s="205">
        <v>0</v>
      </c>
      <c r="AL34" s="204"/>
      <c r="AM34" s="204"/>
      <c r="AN34" s="204"/>
      <c r="AO34" s="204"/>
      <c r="AP34" s="39"/>
      <c r="AQ34" s="43"/>
      <c r="BE34" s="195"/>
    </row>
    <row r="35" spans="2:57" s="2" customFormat="1" ht="14.45" hidden="1" customHeight="1">
      <c r="B35" s="38"/>
      <c r="C35" s="39"/>
      <c r="D35" s="39"/>
      <c r="E35" s="39"/>
      <c r="F35" s="40" t="s">
        <v>48</v>
      </c>
      <c r="G35" s="39"/>
      <c r="H35" s="39"/>
      <c r="I35" s="39"/>
      <c r="J35" s="39"/>
      <c r="K35" s="39"/>
      <c r="L35" s="203">
        <v>0</v>
      </c>
      <c r="M35" s="204"/>
      <c r="N35" s="204"/>
      <c r="O35" s="204"/>
      <c r="P35" s="39"/>
      <c r="Q35" s="39"/>
      <c r="R35" s="39"/>
      <c r="S35" s="39"/>
      <c r="T35" s="42" t="s">
        <v>44</v>
      </c>
      <c r="U35" s="39"/>
      <c r="V35" s="39"/>
      <c r="W35" s="205">
        <f>ROUND(BD87+SUM(CH91:CH95),2)</f>
        <v>0</v>
      </c>
      <c r="X35" s="204"/>
      <c r="Y35" s="204"/>
      <c r="Z35" s="204"/>
      <c r="AA35" s="204"/>
      <c r="AB35" s="204"/>
      <c r="AC35" s="204"/>
      <c r="AD35" s="204"/>
      <c r="AE35" s="204"/>
      <c r="AF35" s="39"/>
      <c r="AG35" s="39"/>
      <c r="AH35" s="39"/>
      <c r="AI35" s="39"/>
      <c r="AJ35" s="39"/>
      <c r="AK35" s="205">
        <v>0</v>
      </c>
      <c r="AL35" s="204"/>
      <c r="AM35" s="204"/>
      <c r="AN35" s="204"/>
      <c r="AO35" s="204"/>
      <c r="AP35" s="39"/>
      <c r="AQ35" s="43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57" s="1" customFormat="1" ht="25.9" customHeight="1">
      <c r="B37" s="33"/>
      <c r="C37" s="44"/>
      <c r="D37" s="45" t="s">
        <v>49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50</v>
      </c>
      <c r="U37" s="46"/>
      <c r="V37" s="46"/>
      <c r="W37" s="46"/>
      <c r="X37" s="206" t="s">
        <v>51</v>
      </c>
      <c r="Y37" s="207"/>
      <c r="Z37" s="207"/>
      <c r="AA37" s="207"/>
      <c r="AB37" s="207"/>
      <c r="AC37" s="46"/>
      <c r="AD37" s="46"/>
      <c r="AE37" s="46"/>
      <c r="AF37" s="46"/>
      <c r="AG37" s="46"/>
      <c r="AH37" s="46"/>
      <c r="AI37" s="46"/>
      <c r="AJ37" s="46"/>
      <c r="AK37" s="208">
        <f>SUM(AK29:AK35)</f>
        <v>0</v>
      </c>
      <c r="AL37" s="207"/>
      <c r="AM37" s="207"/>
      <c r="AN37" s="207"/>
      <c r="AO37" s="209"/>
      <c r="AP37" s="44"/>
      <c r="AQ37" s="35"/>
    </row>
    <row r="38" spans="2:57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57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57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57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57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57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57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57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57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57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57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>
      <c r="B49" s="33"/>
      <c r="C49" s="34"/>
      <c r="D49" s="48" t="s">
        <v>52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>
      <c r="B58" s="33"/>
      <c r="C58" s="34"/>
      <c r="D58" s="53" t="s">
        <v>54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55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54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55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>
      <c r="B60" s="33"/>
      <c r="C60" s="34"/>
      <c r="D60" s="48" t="s">
        <v>56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57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>
      <c r="B69" s="33"/>
      <c r="C69" s="34"/>
      <c r="D69" s="53" t="s">
        <v>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55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54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55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191" t="s">
        <v>58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35"/>
    </row>
    <row r="77" spans="2:43" s="3" customFormat="1" ht="14.4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20160333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11" t="str">
        <f>K6</f>
        <v>Sportovní hřiště při ZŠ Rudník</v>
      </c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>
      <c r="B80" s="33"/>
      <c r="C80" s="28" t="s">
        <v>23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25</v>
      </c>
      <c r="AJ80" s="34"/>
      <c r="AK80" s="34"/>
      <c r="AL80" s="34"/>
      <c r="AM80" s="71" t="str">
        <f>IF(AN8= "","",AN8)</f>
        <v>12.12.2016</v>
      </c>
      <c r="AN80" s="34"/>
      <c r="AO80" s="34"/>
      <c r="AP80" s="34"/>
      <c r="AQ80" s="35"/>
    </row>
    <row r="81" spans="1:89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89" s="1" customFormat="1">
      <c r="B82" s="33"/>
      <c r="C82" s="28" t="s">
        <v>29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34</v>
      </c>
      <c r="AJ82" s="34"/>
      <c r="AK82" s="34"/>
      <c r="AL82" s="34"/>
      <c r="AM82" s="213" t="str">
        <f>IF(E17="","",E17)</f>
        <v>A177</v>
      </c>
      <c r="AN82" s="210"/>
      <c r="AO82" s="210"/>
      <c r="AP82" s="210"/>
      <c r="AQ82" s="35"/>
      <c r="AS82" s="214" t="s">
        <v>59</v>
      </c>
      <c r="AT82" s="215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1:89" s="1" customFormat="1">
      <c r="B83" s="33"/>
      <c r="C83" s="28" t="s">
        <v>32</v>
      </c>
      <c r="D83" s="34"/>
      <c r="E83" s="34"/>
      <c r="F83" s="34"/>
      <c r="G83" s="34"/>
      <c r="H83" s="34"/>
      <c r="I83" s="34"/>
      <c r="J83" s="34"/>
      <c r="K83" s="34"/>
      <c r="L83" s="64" t="str">
        <f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37</v>
      </c>
      <c r="AJ83" s="34"/>
      <c r="AK83" s="34"/>
      <c r="AL83" s="34"/>
      <c r="AM83" s="213" t="str">
        <f>IF(E20="","",E20)</f>
        <v xml:space="preserve"> </v>
      </c>
      <c r="AN83" s="210"/>
      <c r="AO83" s="210"/>
      <c r="AP83" s="210"/>
      <c r="AQ83" s="35"/>
      <c r="AS83" s="216"/>
      <c r="AT83" s="210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1:89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16"/>
      <c r="AT84" s="210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1:89" s="1" customFormat="1" ht="29.25" customHeight="1">
      <c r="B85" s="33"/>
      <c r="C85" s="217" t="s">
        <v>60</v>
      </c>
      <c r="D85" s="218"/>
      <c r="E85" s="218"/>
      <c r="F85" s="218"/>
      <c r="G85" s="218"/>
      <c r="H85" s="73"/>
      <c r="I85" s="219" t="s">
        <v>61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 t="s">
        <v>62</v>
      </c>
      <c r="AH85" s="218"/>
      <c r="AI85" s="218"/>
      <c r="AJ85" s="218"/>
      <c r="AK85" s="218"/>
      <c r="AL85" s="218"/>
      <c r="AM85" s="218"/>
      <c r="AN85" s="219" t="s">
        <v>63</v>
      </c>
      <c r="AO85" s="218"/>
      <c r="AP85" s="220"/>
      <c r="AQ85" s="35"/>
      <c r="AS85" s="74" t="s">
        <v>64</v>
      </c>
      <c r="AT85" s="75" t="s">
        <v>65</v>
      </c>
      <c r="AU85" s="75" t="s">
        <v>66</v>
      </c>
      <c r="AV85" s="75" t="s">
        <v>67</v>
      </c>
      <c r="AW85" s="75" t="s">
        <v>68</v>
      </c>
      <c r="AX85" s="75" t="s">
        <v>69</v>
      </c>
      <c r="AY85" s="75" t="s">
        <v>70</v>
      </c>
      <c r="AZ85" s="75" t="s">
        <v>71</v>
      </c>
      <c r="BA85" s="75" t="s">
        <v>72</v>
      </c>
      <c r="BB85" s="75" t="s">
        <v>73</v>
      </c>
      <c r="BC85" s="75" t="s">
        <v>74</v>
      </c>
      <c r="BD85" s="76" t="s">
        <v>75</v>
      </c>
    </row>
    <row r="86" spans="1:89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89" s="4" customFormat="1" ht="32.450000000000003" customHeight="1">
      <c r="B87" s="66"/>
      <c r="C87" s="78" t="s">
        <v>76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27">
        <f>ROUND(AG88,2)</f>
        <v>0</v>
      </c>
      <c r="AH87" s="227"/>
      <c r="AI87" s="227"/>
      <c r="AJ87" s="227"/>
      <c r="AK87" s="227"/>
      <c r="AL87" s="227"/>
      <c r="AM87" s="227"/>
      <c r="AN87" s="228">
        <f>SUM(AG87,AT87)</f>
        <v>0</v>
      </c>
      <c r="AO87" s="228"/>
      <c r="AP87" s="228"/>
      <c r="AQ87" s="69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77</v>
      </c>
      <c r="BT87" s="84" t="s">
        <v>78</v>
      </c>
      <c r="BU87" s="85" t="s">
        <v>79</v>
      </c>
      <c r="BV87" s="84" t="s">
        <v>80</v>
      </c>
      <c r="BW87" s="84" t="s">
        <v>81</v>
      </c>
      <c r="BX87" s="84" t="s">
        <v>82</v>
      </c>
    </row>
    <row r="88" spans="1:89" s="5" customFormat="1" ht="37.5" customHeight="1">
      <c r="A88" s="274" t="s">
        <v>465</v>
      </c>
      <c r="B88" s="86"/>
      <c r="C88" s="87"/>
      <c r="D88" s="223" t="s">
        <v>83</v>
      </c>
      <c r="E88" s="222"/>
      <c r="F88" s="222"/>
      <c r="G88" s="222"/>
      <c r="H88" s="222"/>
      <c r="I88" s="88"/>
      <c r="J88" s="223" t="s">
        <v>84</v>
      </c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1">
        <f>'20160332 - rozpočet'!M30</f>
        <v>0</v>
      </c>
      <c r="AH88" s="222"/>
      <c r="AI88" s="222"/>
      <c r="AJ88" s="222"/>
      <c r="AK88" s="222"/>
      <c r="AL88" s="222"/>
      <c r="AM88" s="222"/>
      <c r="AN88" s="221">
        <f>SUM(AG88,AT88)</f>
        <v>0</v>
      </c>
      <c r="AO88" s="222"/>
      <c r="AP88" s="222"/>
      <c r="AQ88" s="89"/>
      <c r="AS88" s="90">
        <f>'20160332 - rozpočet'!M28</f>
        <v>0</v>
      </c>
      <c r="AT88" s="91">
        <f>ROUND(SUM(AV88:AW88),2)</f>
        <v>0</v>
      </c>
      <c r="AU88" s="92">
        <f>'20160332 - rozpočet'!W123</f>
        <v>0</v>
      </c>
      <c r="AV88" s="91">
        <f>'20160332 - rozpočet'!M32</f>
        <v>0</v>
      </c>
      <c r="AW88" s="91">
        <f>'20160332 - rozpočet'!M33</f>
        <v>0</v>
      </c>
      <c r="AX88" s="91">
        <f>'20160332 - rozpočet'!M34</f>
        <v>0</v>
      </c>
      <c r="AY88" s="91">
        <f>'20160332 - rozpočet'!M35</f>
        <v>0</v>
      </c>
      <c r="AZ88" s="91">
        <f>'20160332 - rozpočet'!H32</f>
        <v>0</v>
      </c>
      <c r="BA88" s="91">
        <f>'20160332 - rozpočet'!H33</f>
        <v>0</v>
      </c>
      <c r="BB88" s="91">
        <f>'20160332 - rozpočet'!H34</f>
        <v>0</v>
      </c>
      <c r="BC88" s="91">
        <f>'20160332 - rozpočet'!H35</f>
        <v>0</v>
      </c>
      <c r="BD88" s="93">
        <f>'20160332 - rozpočet'!H36</f>
        <v>0</v>
      </c>
      <c r="BT88" s="94" t="s">
        <v>22</v>
      </c>
      <c r="BV88" s="94" t="s">
        <v>80</v>
      </c>
      <c r="BW88" s="94" t="s">
        <v>85</v>
      </c>
      <c r="BX88" s="94" t="s">
        <v>81</v>
      </c>
    </row>
    <row r="89" spans="1:89" ht="13.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1:89" s="1" customFormat="1" ht="30" customHeight="1">
      <c r="B90" s="33"/>
      <c r="C90" s="78" t="s">
        <v>86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28">
        <f>ROUND(SUM(AG91:AG94),2)</f>
        <v>0</v>
      </c>
      <c r="AH90" s="210"/>
      <c r="AI90" s="210"/>
      <c r="AJ90" s="210"/>
      <c r="AK90" s="210"/>
      <c r="AL90" s="210"/>
      <c r="AM90" s="210"/>
      <c r="AN90" s="228">
        <f>ROUND(SUM(AN91:AN94),2)</f>
        <v>0</v>
      </c>
      <c r="AO90" s="210"/>
      <c r="AP90" s="210"/>
      <c r="AQ90" s="35"/>
      <c r="AS90" s="74" t="s">
        <v>87</v>
      </c>
      <c r="AT90" s="75" t="s">
        <v>88</v>
      </c>
      <c r="AU90" s="75" t="s">
        <v>42</v>
      </c>
      <c r="AV90" s="76" t="s">
        <v>65</v>
      </c>
    </row>
    <row r="91" spans="1:89" s="1" customFormat="1" ht="19.899999999999999" customHeight="1">
      <c r="B91" s="33"/>
      <c r="C91" s="34"/>
      <c r="D91" s="95" t="s">
        <v>89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24">
        <f>ROUND(AG87*AS91,2)</f>
        <v>0</v>
      </c>
      <c r="AH91" s="210"/>
      <c r="AI91" s="210"/>
      <c r="AJ91" s="210"/>
      <c r="AK91" s="210"/>
      <c r="AL91" s="210"/>
      <c r="AM91" s="210"/>
      <c r="AN91" s="225">
        <f>ROUND(AG91+AV91,2)</f>
        <v>0</v>
      </c>
      <c r="AO91" s="210"/>
      <c r="AP91" s="210"/>
      <c r="AQ91" s="35"/>
      <c r="AS91" s="96">
        <v>0</v>
      </c>
      <c r="AT91" s="97" t="s">
        <v>90</v>
      </c>
      <c r="AU91" s="97" t="s">
        <v>43</v>
      </c>
      <c r="AV91" s="98">
        <f>ROUND(IF(AU91="základní",AG91*L31,IF(AU91="snížená",AG91*L32,0)),2)</f>
        <v>0</v>
      </c>
      <c r="BV91" s="16" t="s">
        <v>91</v>
      </c>
      <c r="BY91" s="99">
        <f>IF(AU91="základní",AV91,0)</f>
        <v>0</v>
      </c>
      <c r="BZ91" s="99">
        <f>IF(AU91="snížená",AV91,0)</f>
        <v>0</v>
      </c>
      <c r="CA91" s="99">
        <v>0</v>
      </c>
      <c r="CB91" s="99">
        <v>0</v>
      </c>
      <c r="CC91" s="99">
        <v>0</v>
      </c>
      <c r="CD91" s="99">
        <f>IF(AU91="základní",AG91,0)</f>
        <v>0</v>
      </c>
      <c r="CE91" s="99">
        <f>IF(AU91="snížená",AG91,0)</f>
        <v>0</v>
      </c>
      <c r="CF91" s="99">
        <f>IF(AU91="zákl. přenesená",AG91,0)</f>
        <v>0</v>
      </c>
      <c r="CG91" s="99">
        <f>IF(AU91="sníž. přenesená",AG91,0)</f>
        <v>0</v>
      </c>
      <c r="CH91" s="99">
        <f>IF(AU91="nulová",AG91,0)</f>
        <v>0</v>
      </c>
      <c r="CI91" s="16">
        <f>IF(AU91="základní",1,IF(AU91="snížená",2,IF(AU91="zákl. přenesená",4,IF(AU91="sníž. přenesená",5,3))))</f>
        <v>1</v>
      </c>
      <c r="CJ91" s="16">
        <f>IF(AT91="stavební čast",1,IF(8891="investiční čast",2,3))</f>
        <v>1</v>
      </c>
      <c r="CK91" s="16" t="str">
        <f>IF(D91="Vyplň vlastní","","x")</f>
        <v>x</v>
      </c>
    </row>
    <row r="92" spans="1:89" s="1" customFormat="1" ht="19.899999999999999" customHeight="1">
      <c r="B92" s="33"/>
      <c r="C92" s="34"/>
      <c r="D92" s="226" t="s">
        <v>92</v>
      </c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34"/>
      <c r="AD92" s="34"/>
      <c r="AE92" s="34"/>
      <c r="AF92" s="34"/>
      <c r="AG92" s="224">
        <f>AG87*AS92</f>
        <v>0</v>
      </c>
      <c r="AH92" s="210"/>
      <c r="AI92" s="210"/>
      <c r="AJ92" s="210"/>
      <c r="AK92" s="210"/>
      <c r="AL92" s="210"/>
      <c r="AM92" s="210"/>
      <c r="AN92" s="225">
        <f>AG92+AV92</f>
        <v>0</v>
      </c>
      <c r="AO92" s="210"/>
      <c r="AP92" s="210"/>
      <c r="AQ92" s="35"/>
      <c r="AS92" s="100">
        <v>0</v>
      </c>
      <c r="AT92" s="101" t="s">
        <v>90</v>
      </c>
      <c r="AU92" s="101" t="s">
        <v>43</v>
      </c>
      <c r="AV92" s="102">
        <f>ROUND(IF(AU92="nulová",0,IF(OR(AU92="základní",AU92="zákl. přenesená"),AG92*L31,AG92*L32)),2)</f>
        <v>0</v>
      </c>
      <c r="BV92" s="16" t="s">
        <v>93</v>
      </c>
      <c r="BY92" s="99">
        <f>IF(AU92="základní",AV92,0)</f>
        <v>0</v>
      </c>
      <c r="BZ92" s="99">
        <f>IF(AU92="snížená",AV92,0)</f>
        <v>0</v>
      </c>
      <c r="CA92" s="99">
        <f>IF(AU92="zákl. přenesená",AV92,0)</f>
        <v>0</v>
      </c>
      <c r="CB92" s="99">
        <f>IF(AU92="sníž. přenesená",AV92,0)</f>
        <v>0</v>
      </c>
      <c r="CC92" s="99">
        <f>IF(AU92="nulová",AV92,0)</f>
        <v>0</v>
      </c>
      <c r="CD92" s="99">
        <f>IF(AU92="základní",AG92,0)</f>
        <v>0</v>
      </c>
      <c r="CE92" s="99">
        <f>IF(AU92="snížená",AG92,0)</f>
        <v>0</v>
      </c>
      <c r="CF92" s="99">
        <f>IF(AU92="zákl. přenesená",AG92,0)</f>
        <v>0</v>
      </c>
      <c r="CG92" s="99">
        <f>IF(AU92="sníž. přenesená",AG92,0)</f>
        <v>0</v>
      </c>
      <c r="CH92" s="99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 t="str">
        <f>IF(D92="Vyplň vlastní","","x")</f>
        <v/>
      </c>
    </row>
    <row r="93" spans="1:89" s="1" customFormat="1" ht="19.899999999999999" customHeight="1">
      <c r="B93" s="33"/>
      <c r="C93" s="34"/>
      <c r="D93" s="226" t="s">
        <v>92</v>
      </c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34"/>
      <c r="AD93" s="34"/>
      <c r="AE93" s="34"/>
      <c r="AF93" s="34"/>
      <c r="AG93" s="224">
        <f>AG87*AS93</f>
        <v>0</v>
      </c>
      <c r="AH93" s="210"/>
      <c r="AI93" s="210"/>
      <c r="AJ93" s="210"/>
      <c r="AK93" s="210"/>
      <c r="AL93" s="210"/>
      <c r="AM93" s="210"/>
      <c r="AN93" s="225">
        <f>AG93+AV93</f>
        <v>0</v>
      </c>
      <c r="AO93" s="210"/>
      <c r="AP93" s="210"/>
      <c r="AQ93" s="35"/>
      <c r="AS93" s="100">
        <v>0</v>
      </c>
      <c r="AT93" s="101" t="s">
        <v>90</v>
      </c>
      <c r="AU93" s="101" t="s">
        <v>43</v>
      </c>
      <c r="AV93" s="102">
        <f>ROUND(IF(AU93="nulová",0,IF(OR(AU93="základní",AU93="zákl. přenesená"),AG93*L31,AG93*L32)),2)</f>
        <v>0</v>
      </c>
      <c r="BV93" s="16" t="s">
        <v>93</v>
      </c>
      <c r="BY93" s="99">
        <f>IF(AU93="základní",AV93,0)</f>
        <v>0</v>
      </c>
      <c r="BZ93" s="99">
        <f>IF(AU93="snížená",AV93,0)</f>
        <v>0</v>
      </c>
      <c r="CA93" s="99">
        <f>IF(AU93="zákl. přenesená",AV93,0)</f>
        <v>0</v>
      </c>
      <c r="CB93" s="99">
        <f>IF(AU93="sníž. přenesená",AV93,0)</f>
        <v>0</v>
      </c>
      <c r="CC93" s="99">
        <f>IF(AU93="nulová",AV93,0)</f>
        <v>0</v>
      </c>
      <c r="CD93" s="99">
        <f>IF(AU93="základní",AG93,0)</f>
        <v>0</v>
      </c>
      <c r="CE93" s="99">
        <f>IF(AU93="snížená",AG93,0)</f>
        <v>0</v>
      </c>
      <c r="CF93" s="99">
        <f>IF(AU93="zákl. přenesená",AG93,0)</f>
        <v>0</v>
      </c>
      <c r="CG93" s="99">
        <f>IF(AU93="sníž. přenesená",AG93,0)</f>
        <v>0</v>
      </c>
      <c r="CH93" s="99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 t="str">
        <f>IF(D93="Vyplň vlastní","","x")</f>
        <v/>
      </c>
    </row>
    <row r="94" spans="1:89" s="1" customFormat="1" ht="19.899999999999999" customHeight="1">
      <c r="B94" s="33"/>
      <c r="C94" s="34"/>
      <c r="D94" s="226" t="s">
        <v>92</v>
      </c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34"/>
      <c r="AD94" s="34"/>
      <c r="AE94" s="34"/>
      <c r="AF94" s="34"/>
      <c r="AG94" s="224">
        <f>AG87*AS94</f>
        <v>0</v>
      </c>
      <c r="AH94" s="210"/>
      <c r="AI94" s="210"/>
      <c r="AJ94" s="210"/>
      <c r="AK94" s="210"/>
      <c r="AL94" s="210"/>
      <c r="AM94" s="210"/>
      <c r="AN94" s="225">
        <f>AG94+AV94</f>
        <v>0</v>
      </c>
      <c r="AO94" s="210"/>
      <c r="AP94" s="210"/>
      <c r="AQ94" s="35"/>
      <c r="AS94" s="103">
        <v>0</v>
      </c>
      <c r="AT94" s="104" t="s">
        <v>90</v>
      </c>
      <c r="AU94" s="104" t="s">
        <v>43</v>
      </c>
      <c r="AV94" s="105">
        <f>ROUND(IF(AU94="nulová",0,IF(OR(AU94="základní",AU94="zákl. přenesená"),AG94*L31,AG94*L32)),2)</f>
        <v>0</v>
      </c>
      <c r="BV94" s="16" t="s">
        <v>93</v>
      </c>
      <c r="BY94" s="99">
        <f>IF(AU94="základní",AV94,0)</f>
        <v>0</v>
      </c>
      <c r="BZ94" s="99">
        <f>IF(AU94="snížená",AV94,0)</f>
        <v>0</v>
      </c>
      <c r="CA94" s="99">
        <f>IF(AU94="zákl. přenesená",AV94,0)</f>
        <v>0</v>
      </c>
      <c r="CB94" s="99">
        <f>IF(AU94="sníž. přenesená",AV94,0)</f>
        <v>0</v>
      </c>
      <c r="CC94" s="99">
        <f>IF(AU94="nulová",AV94,0)</f>
        <v>0</v>
      </c>
      <c r="CD94" s="99">
        <f>IF(AU94="základní",AG94,0)</f>
        <v>0</v>
      </c>
      <c r="CE94" s="99">
        <f>IF(AU94="snížená",AG94,0)</f>
        <v>0</v>
      </c>
      <c r="CF94" s="99">
        <f>IF(AU94="zákl. přenesená",AG94,0)</f>
        <v>0</v>
      </c>
      <c r="CG94" s="99">
        <f>IF(AU94="sníž. přenesená",AG94,0)</f>
        <v>0</v>
      </c>
      <c r="CH94" s="99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 t="str">
        <f>IF(D94="Vyplň vlastní","","x")</f>
        <v/>
      </c>
    </row>
    <row r="95" spans="1:89" s="1" customFormat="1" ht="10.9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1:89" s="1" customFormat="1" ht="30" customHeight="1">
      <c r="B96" s="33"/>
      <c r="C96" s="106" t="s">
        <v>94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229">
        <f>ROUND(AG87+AG90,2)</f>
        <v>0</v>
      </c>
      <c r="AH96" s="229"/>
      <c r="AI96" s="229"/>
      <c r="AJ96" s="229"/>
      <c r="AK96" s="229"/>
      <c r="AL96" s="229"/>
      <c r="AM96" s="229"/>
      <c r="AN96" s="229">
        <f>AN87+AN90</f>
        <v>0</v>
      </c>
      <c r="AO96" s="229"/>
      <c r="AP96" s="229"/>
      <c r="AQ96" s="35"/>
    </row>
    <row r="97" spans="2:43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60332 - rozpočet'!C2" tooltip="20160332 - rozpočet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6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280"/>
      <c r="B1" s="277"/>
      <c r="C1" s="277"/>
      <c r="D1" s="278" t="s">
        <v>1</v>
      </c>
      <c r="E1" s="277"/>
      <c r="F1" s="275" t="s">
        <v>466</v>
      </c>
      <c r="G1" s="275"/>
      <c r="H1" s="279" t="s">
        <v>467</v>
      </c>
      <c r="I1" s="279"/>
      <c r="J1" s="279"/>
      <c r="K1" s="279"/>
      <c r="L1" s="275" t="s">
        <v>468</v>
      </c>
      <c r="M1" s="277"/>
      <c r="N1" s="277"/>
      <c r="O1" s="278" t="s">
        <v>95</v>
      </c>
      <c r="P1" s="277"/>
      <c r="Q1" s="277"/>
      <c r="R1" s="277"/>
      <c r="S1" s="275" t="s">
        <v>469</v>
      </c>
      <c r="T1" s="275"/>
      <c r="U1" s="280"/>
      <c r="V1" s="28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9" t="s">
        <v>5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S2" s="230" t="s">
        <v>6</v>
      </c>
      <c r="T2" s="190"/>
      <c r="U2" s="190"/>
      <c r="V2" s="190"/>
      <c r="W2" s="190"/>
      <c r="X2" s="190"/>
      <c r="Y2" s="190"/>
      <c r="Z2" s="190"/>
      <c r="AA2" s="190"/>
      <c r="AB2" s="190"/>
      <c r="AC2" s="190"/>
      <c r="AT2" s="16" t="s">
        <v>85</v>
      </c>
    </row>
    <row r="3" spans="1:6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96</v>
      </c>
    </row>
    <row r="4" spans="1:66" ht="36.950000000000003" customHeight="1">
      <c r="B4" s="20"/>
      <c r="C4" s="191" t="s">
        <v>97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2"/>
      <c r="T4" s="23" t="s">
        <v>11</v>
      </c>
      <c r="AT4" s="16" t="s">
        <v>4</v>
      </c>
    </row>
    <row r="5" spans="1:66" ht="6.9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1:66" ht="25.35" customHeight="1">
      <c r="B6" s="20"/>
      <c r="C6" s="21"/>
      <c r="D6" s="28" t="s">
        <v>17</v>
      </c>
      <c r="E6" s="21"/>
      <c r="F6" s="231" t="str">
        <f>'Rekapitulace stavby'!K6</f>
        <v>Sportovní hřiště při ZŠ Rudník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21"/>
      <c r="R6" s="22"/>
    </row>
    <row r="7" spans="1:66" s="1" customFormat="1" ht="32.85" customHeight="1">
      <c r="B7" s="33"/>
      <c r="C7" s="34"/>
      <c r="D7" s="27" t="s">
        <v>98</v>
      </c>
      <c r="E7" s="34"/>
      <c r="F7" s="197" t="s">
        <v>99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34"/>
      <c r="R7" s="35"/>
    </row>
    <row r="8" spans="1:66" s="1" customFormat="1" ht="14.45" customHeight="1">
      <c r="B8" s="33"/>
      <c r="C8" s="34"/>
      <c r="D8" s="28" t="s">
        <v>20</v>
      </c>
      <c r="E8" s="34"/>
      <c r="F8" s="26" t="s">
        <v>3</v>
      </c>
      <c r="G8" s="34"/>
      <c r="H8" s="34"/>
      <c r="I8" s="34"/>
      <c r="J8" s="34"/>
      <c r="K8" s="34"/>
      <c r="L8" s="34"/>
      <c r="M8" s="28" t="s">
        <v>21</v>
      </c>
      <c r="N8" s="34"/>
      <c r="O8" s="26" t="s">
        <v>3</v>
      </c>
      <c r="P8" s="34"/>
      <c r="Q8" s="34"/>
      <c r="R8" s="35"/>
    </row>
    <row r="9" spans="1:66" s="1" customFormat="1" ht="14.45" customHeight="1">
      <c r="B9" s="33"/>
      <c r="C9" s="34"/>
      <c r="D9" s="28" t="s">
        <v>23</v>
      </c>
      <c r="E9" s="34"/>
      <c r="F9" s="26" t="s">
        <v>24</v>
      </c>
      <c r="G9" s="34"/>
      <c r="H9" s="34"/>
      <c r="I9" s="34"/>
      <c r="J9" s="34"/>
      <c r="K9" s="34"/>
      <c r="L9" s="34"/>
      <c r="M9" s="28" t="s">
        <v>25</v>
      </c>
      <c r="N9" s="34"/>
      <c r="O9" s="232" t="str">
        <f>'Rekapitulace stavby'!AN8</f>
        <v>12.12.2016</v>
      </c>
      <c r="P9" s="210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28" t="s">
        <v>29</v>
      </c>
      <c r="E11" s="34"/>
      <c r="F11" s="34"/>
      <c r="G11" s="34"/>
      <c r="H11" s="34"/>
      <c r="I11" s="34"/>
      <c r="J11" s="34"/>
      <c r="K11" s="34"/>
      <c r="L11" s="34"/>
      <c r="M11" s="28" t="s">
        <v>30</v>
      </c>
      <c r="N11" s="34"/>
      <c r="O11" s="196" t="str">
        <f>IF('Rekapitulace stavby'!AN10="","",'Rekapitulace stavby'!AN10)</f>
        <v/>
      </c>
      <c r="P11" s="210"/>
      <c r="Q11" s="34"/>
      <c r="R11" s="35"/>
    </row>
    <row r="12" spans="1:66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31</v>
      </c>
      <c r="N12" s="34"/>
      <c r="O12" s="196" t="str">
        <f>IF('Rekapitulace stavby'!AN11="","",'Rekapitulace stavby'!AN11)</f>
        <v/>
      </c>
      <c r="P12" s="210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28" t="s">
        <v>32</v>
      </c>
      <c r="E14" s="34"/>
      <c r="F14" s="34"/>
      <c r="G14" s="34"/>
      <c r="H14" s="34"/>
      <c r="I14" s="34"/>
      <c r="J14" s="34"/>
      <c r="K14" s="34"/>
      <c r="L14" s="34"/>
      <c r="M14" s="28" t="s">
        <v>30</v>
      </c>
      <c r="N14" s="34"/>
      <c r="O14" s="233" t="s">
        <v>3</v>
      </c>
      <c r="P14" s="210"/>
      <c r="Q14" s="34"/>
      <c r="R14" s="35"/>
    </row>
    <row r="15" spans="1:66" s="1" customFormat="1" ht="18" customHeight="1">
      <c r="B15" s="33"/>
      <c r="C15" s="34"/>
      <c r="D15" s="34"/>
      <c r="E15" s="233" t="s">
        <v>100</v>
      </c>
      <c r="F15" s="210"/>
      <c r="G15" s="210"/>
      <c r="H15" s="210"/>
      <c r="I15" s="210"/>
      <c r="J15" s="210"/>
      <c r="K15" s="210"/>
      <c r="L15" s="210"/>
      <c r="M15" s="28" t="s">
        <v>31</v>
      </c>
      <c r="N15" s="34"/>
      <c r="O15" s="233" t="s">
        <v>3</v>
      </c>
      <c r="P15" s="210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28" t="s">
        <v>34</v>
      </c>
      <c r="E17" s="34"/>
      <c r="F17" s="34"/>
      <c r="G17" s="34"/>
      <c r="H17" s="34"/>
      <c r="I17" s="34"/>
      <c r="J17" s="34"/>
      <c r="K17" s="34"/>
      <c r="L17" s="34"/>
      <c r="M17" s="28" t="s">
        <v>30</v>
      </c>
      <c r="N17" s="34"/>
      <c r="O17" s="196" t="s">
        <v>3</v>
      </c>
      <c r="P17" s="210"/>
      <c r="Q17" s="34"/>
      <c r="R17" s="35"/>
    </row>
    <row r="18" spans="2:18" s="1" customFormat="1" ht="18" customHeight="1">
      <c r="B18" s="33"/>
      <c r="C18" s="34"/>
      <c r="D18" s="34"/>
      <c r="E18" s="26" t="s">
        <v>35</v>
      </c>
      <c r="F18" s="34"/>
      <c r="G18" s="34"/>
      <c r="H18" s="34"/>
      <c r="I18" s="34"/>
      <c r="J18" s="34"/>
      <c r="K18" s="34"/>
      <c r="L18" s="34"/>
      <c r="M18" s="28" t="s">
        <v>31</v>
      </c>
      <c r="N18" s="34"/>
      <c r="O18" s="196" t="s">
        <v>3</v>
      </c>
      <c r="P18" s="210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28" t="s">
        <v>37</v>
      </c>
      <c r="E20" s="34"/>
      <c r="F20" s="34"/>
      <c r="G20" s="34"/>
      <c r="H20" s="34"/>
      <c r="I20" s="34"/>
      <c r="J20" s="34"/>
      <c r="K20" s="34"/>
      <c r="L20" s="34"/>
      <c r="M20" s="28" t="s">
        <v>30</v>
      </c>
      <c r="N20" s="34"/>
      <c r="O20" s="196" t="str">
        <f>IF('Rekapitulace stavby'!AN19="","",'Rekapitulace stavby'!AN19)</f>
        <v/>
      </c>
      <c r="P20" s="210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31</v>
      </c>
      <c r="N21" s="34"/>
      <c r="O21" s="196" t="str">
        <f>IF('Rekapitulace stavby'!AN20="","",'Rekapitulace stavby'!AN20)</f>
        <v/>
      </c>
      <c r="P21" s="210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28" t="s">
        <v>38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199" t="s">
        <v>3</v>
      </c>
      <c r="F24" s="210"/>
      <c r="G24" s="210"/>
      <c r="H24" s="210"/>
      <c r="I24" s="210"/>
      <c r="J24" s="210"/>
      <c r="K24" s="210"/>
      <c r="L24" s="210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8" t="s">
        <v>101</v>
      </c>
      <c r="E27" s="34"/>
      <c r="F27" s="34"/>
      <c r="G27" s="34"/>
      <c r="H27" s="34"/>
      <c r="I27" s="34"/>
      <c r="J27" s="34"/>
      <c r="K27" s="34"/>
      <c r="L27" s="34"/>
      <c r="M27" s="200">
        <f>N88</f>
        <v>0</v>
      </c>
      <c r="N27" s="210"/>
      <c r="O27" s="210"/>
      <c r="P27" s="210"/>
      <c r="Q27" s="34"/>
      <c r="R27" s="35"/>
    </row>
    <row r="28" spans="2:18" s="1" customFormat="1" ht="14.45" customHeight="1">
      <c r="B28" s="33"/>
      <c r="C28" s="34"/>
      <c r="D28" s="32" t="s">
        <v>89</v>
      </c>
      <c r="E28" s="34"/>
      <c r="F28" s="34"/>
      <c r="G28" s="34"/>
      <c r="H28" s="34"/>
      <c r="I28" s="34"/>
      <c r="J28" s="34"/>
      <c r="K28" s="34"/>
      <c r="L28" s="34"/>
      <c r="M28" s="200">
        <f>N98</f>
        <v>0</v>
      </c>
      <c r="N28" s="210"/>
      <c r="O28" s="210"/>
      <c r="P28" s="210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9" t="s">
        <v>41</v>
      </c>
      <c r="E30" s="34"/>
      <c r="F30" s="34"/>
      <c r="G30" s="34"/>
      <c r="H30" s="34"/>
      <c r="I30" s="34"/>
      <c r="J30" s="34"/>
      <c r="K30" s="34"/>
      <c r="L30" s="34"/>
      <c r="M30" s="234">
        <f>ROUND(M27+M28,2)</f>
        <v>0</v>
      </c>
      <c r="N30" s="210"/>
      <c r="O30" s="210"/>
      <c r="P30" s="210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42</v>
      </c>
      <c r="E32" s="40" t="s">
        <v>43</v>
      </c>
      <c r="F32" s="41">
        <v>0.21</v>
      </c>
      <c r="G32" s="110" t="s">
        <v>44</v>
      </c>
      <c r="H32" s="235">
        <f>(SUM(BE98:BE105)+SUM(BE123:BE359))</f>
        <v>0</v>
      </c>
      <c r="I32" s="210"/>
      <c r="J32" s="210"/>
      <c r="K32" s="34"/>
      <c r="L32" s="34"/>
      <c r="M32" s="235">
        <f>ROUND((SUM(BE98:BE105)+SUM(BE123:BE359)), 2)*F32</f>
        <v>0</v>
      </c>
      <c r="N32" s="210"/>
      <c r="O32" s="210"/>
      <c r="P32" s="210"/>
      <c r="Q32" s="34"/>
      <c r="R32" s="35"/>
    </row>
    <row r="33" spans="2:18" s="1" customFormat="1" ht="14.45" customHeight="1">
      <c r="B33" s="33"/>
      <c r="C33" s="34"/>
      <c r="D33" s="34"/>
      <c r="E33" s="40" t="s">
        <v>45</v>
      </c>
      <c r="F33" s="41">
        <v>0.15</v>
      </c>
      <c r="G33" s="110" t="s">
        <v>44</v>
      </c>
      <c r="H33" s="235">
        <f>(SUM(BF98:BF105)+SUM(BF123:BF359))</f>
        <v>0</v>
      </c>
      <c r="I33" s="210"/>
      <c r="J33" s="210"/>
      <c r="K33" s="34"/>
      <c r="L33" s="34"/>
      <c r="M33" s="235">
        <f>ROUND((SUM(BF98:BF105)+SUM(BF123:BF359)), 2)*F33</f>
        <v>0</v>
      </c>
      <c r="N33" s="210"/>
      <c r="O33" s="210"/>
      <c r="P33" s="210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46</v>
      </c>
      <c r="F34" s="41">
        <v>0.21</v>
      </c>
      <c r="G34" s="110" t="s">
        <v>44</v>
      </c>
      <c r="H34" s="235">
        <f>(SUM(BG98:BG105)+SUM(BG123:BG359))</f>
        <v>0</v>
      </c>
      <c r="I34" s="210"/>
      <c r="J34" s="210"/>
      <c r="K34" s="34"/>
      <c r="L34" s="34"/>
      <c r="M34" s="235">
        <v>0</v>
      </c>
      <c r="N34" s="210"/>
      <c r="O34" s="210"/>
      <c r="P34" s="210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47</v>
      </c>
      <c r="F35" s="41">
        <v>0.15</v>
      </c>
      <c r="G35" s="110" t="s">
        <v>44</v>
      </c>
      <c r="H35" s="235">
        <f>(SUM(BH98:BH105)+SUM(BH123:BH359))</f>
        <v>0</v>
      </c>
      <c r="I35" s="210"/>
      <c r="J35" s="210"/>
      <c r="K35" s="34"/>
      <c r="L35" s="34"/>
      <c r="M35" s="235">
        <v>0</v>
      </c>
      <c r="N35" s="210"/>
      <c r="O35" s="210"/>
      <c r="P35" s="210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48</v>
      </c>
      <c r="F36" s="41">
        <v>0</v>
      </c>
      <c r="G36" s="110" t="s">
        <v>44</v>
      </c>
      <c r="H36" s="235">
        <f>(SUM(BI98:BI105)+SUM(BI123:BI359))</f>
        <v>0</v>
      </c>
      <c r="I36" s="210"/>
      <c r="J36" s="210"/>
      <c r="K36" s="34"/>
      <c r="L36" s="34"/>
      <c r="M36" s="235">
        <v>0</v>
      </c>
      <c r="N36" s="210"/>
      <c r="O36" s="210"/>
      <c r="P36" s="210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7"/>
      <c r="D38" s="111" t="s">
        <v>49</v>
      </c>
      <c r="E38" s="73"/>
      <c r="F38" s="73"/>
      <c r="G38" s="112" t="s">
        <v>50</v>
      </c>
      <c r="H38" s="113" t="s">
        <v>51</v>
      </c>
      <c r="I38" s="73"/>
      <c r="J38" s="73"/>
      <c r="K38" s="73"/>
      <c r="L38" s="236">
        <f>SUM(M30:M36)</f>
        <v>0</v>
      </c>
      <c r="M38" s="218"/>
      <c r="N38" s="218"/>
      <c r="O38" s="218"/>
      <c r="P38" s="220"/>
      <c r="Q38" s="107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>
      <c r="B50" s="33"/>
      <c r="C50" s="34"/>
      <c r="D50" s="48" t="s">
        <v>52</v>
      </c>
      <c r="E50" s="49"/>
      <c r="F50" s="49"/>
      <c r="G50" s="49"/>
      <c r="H50" s="50"/>
      <c r="I50" s="34"/>
      <c r="J50" s="48" t="s">
        <v>53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>
      <c r="B59" s="33"/>
      <c r="C59" s="34"/>
      <c r="D59" s="53" t="s">
        <v>54</v>
      </c>
      <c r="E59" s="54"/>
      <c r="F59" s="54"/>
      <c r="G59" s="55" t="s">
        <v>55</v>
      </c>
      <c r="H59" s="56"/>
      <c r="I59" s="34"/>
      <c r="J59" s="53" t="s">
        <v>54</v>
      </c>
      <c r="K59" s="54"/>
      <c r="L59" s="54"/>
      <c r="M59" s="54"/>
      <c r="N59" s="55" t="s">
        <v>55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>
      <c r="B61" s="33"/>
      <c r="C61" s="34"/>
      <c r="D61" s="48" t="s">
        <v>56</v>
      </c>
      <c r="E61" s="49"/>
      <c r="F61" s="49"/>
      <c r="G61" s="49"/>
      <c r="H61" s="50"/>
      <c r="I61" s="34"/>
      <c r="J61" s="48" t="s">
        <v>57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>
      <c r="B70" s="33"/>
      <c r="C70" s="34"/>
      <c r="D70" s="53" t="s">
        <v>54</v>
      </c>
      <c r="E70" s="54"/>
      <c r="F70" s="54"/>
      <c r="G70" s="55" t="s">
        <v>55</v>
      </c>
      <c r="H70" s="56"/>
      <c r="I70" s="34"/>
      <c r="J70" s="53" t="s">
        <v>54</v>
      </c>
      <c r="K70" s="54"/>
      <c r="L70" s="54"/>
      <c r="M70" s="54"/>
      <c r="N70" s="55" t="s">
        <v>55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91" t="s">
        <v>102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31" t="str">
        <f>F6</f>
        <v>Sportovní hřiště při ZŠ Rudník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4"/>
      <c r="R78" s="35"/>
    </row>
    <row r="79" spans="2:18" s="1" customFormat="1" ht="36.950000000000003" customHeight="1">
      <c r="B79" s="33"/>
      <c r="C79" s="67" t="s">
        <v>98</v>
      </c>
      <c r="D79" s="34"/>
      <c r="E79" s="34"/>
      <c r="F79" s="211" t="str">
        <f>F7</f>
        <v>20160332 - rozpočet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28" t="s">
        <v>23</v>
      </c>
      <c r="D81" s="34"/>
      <c r="E81" s="34"/>
      <c r="F81" s="26" t="str">
        <f>F9</f>
        <v xml:space="preserve"> </v>
      </c>
      <c r="G81" s="34"/>
      <c r="H81" s="34"/>
      <c r="I81" s="34"/>
      <c r="J81" s="34"/>
      <c r="K81" s="28" t="s">
        <v>25</v>
      </c>
      <c r="L81" s="34"/>
      <c r="M81" s="237" t="str">
        <f>IF(O9="","",O9)</f>
        <v>12.12.2016</v>
      </c>
      <c r="N81" s="210"/>
      <c r="O81" s="210"/>
      <c r="P81" s="210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>
      <c r="B83" s="33"/>
      <c r="C83" s="28" t="s">
        <v>29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34</v>
      </c>
      <c r="L83" s="34"/>
      <c r="M83" s="196" t="str">
        <f>E18</f>
        <v>A177</v>
      </c>
      <c r="N83" s="210"/>
      <c r="O83" s="210"/>
      <c r="P83" s="210"/>
      <c r="Q83" s="210"/>
      <c r="R83" s="35"/>
    </row>
    <row r="84" spans="2:47" s="1" customFormat="1" ht="14.45" customHeight="1">
      <c r="B84" s="33"/>
      <c r="C84" s="28" t="s">
        <v>32</v>
      </c>
      <c r="D84" s="34"/>
      <c r="E84" s="34"/>
      <c r="F84" s="26" t="str">
        <f>IF(E15="","",E15)</f>
        <v>dle výběrového řízení</v>
      </c>
      <c r="G84" s="34"/>
      <c r="H84" s="34"/>
      <c r="I84" s="34"/>
      <c r="J84" s="34"/>
      <c r="K84" s="28" t="s">
        <v>37</v>
      </c>
      <c r="L84" s="34"/>
      <c r="M84" s="196" t="str">
        <f>E21</f>
        <v xml:space="preserve"> </v>
      </c>
      <c r="N84" s="210"/>
      <c r="O84" s="210"/>
      <c r="P84" s="210"/>
      <c r="Q84" s="210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38" t="s">
        <v>103</v>
      </c>
      <c r="D86" s="239"/>
      <c r="E86" s="239"/>
      <c r="F86" s="239"/>
      <c r="G86" s="239"/>
      <c r="H86" s="107"/>
      <c r="I86" s="107"/>
      <c r="J86" s="107"/>
      <c r="K86" s="107"/>
      <c r="L86" s="107"/>
      <c r="M86" s="107"/>
      <c r="N86" s="238" t="s">
        <v>104</v>
      </c>
      <c r="O86" s="210"/>
      <c r="P86" s="210"/>
      <c r="Q86" s="210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4" t="s">
        <v>105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28">
        <f>N123</f>
        <v>0</v>
      </c>
      <c r="O88" s="210"/>
      <c r="P88" s="210"/>
      <c r="Q88" s="210"/>
      <c r="R88" s="35"/>
      <c r="AU88" s="16" t="s">
        <v>106</v>
      </c>
    </row>
    <row r="89" spans="2:47" s="6" customFormat="1" ht="24.95" customHeight="1">
      <c r="B89" s="115"/>
      <c r="C89" s="116"/>
      <c r="D89" s="117" t="s">
        <v>107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40">
        <f>N124</f>
        <v>0</v>
      </c>
      <c r="O89" s="241"/>
      <c r="P89" s="241"/>
      <c r="Q89" s="241"/>
      <c r="R89" s="118"/>
    </row>
    <row r="90" spans="2:47" s="7" customFormat="1" ht="19.899999999999999" customHeight="1">
      <c r="B90" s="119"/>
      <c r="C90" s="120"/>
      <c r="D90" s="95" t="s">
        <v>108</v>
      </c>
      <c r="E90" s="120"/>
      <c r="F90" s="120"/>
      <c r="G90" s="120"/>
      <c r="H90" s="120"/>
      <c r="I90" s="120"/>
      <c r="J90" s="120"/>
      <c r="K90" s="120"/>
      <c r="L90" s="120"/>
      <c r="M90" s="120"/>
      <c r="N90" s="225">
        <f>N125</f>
        <v>0</v>
      </c>
      <c r="O90" s="242"/>
      <c r="P90" s="242"/>
      <c r="Q90" s="242"/>
      <c r="R90" s="121"/>
    </row>
    <row r="91" spans="2:47" s="7" customFormat="1" ht="19.899999999999999" customHeight="1">
      <c r="B91" s="119"/>
      <c r="C91" s="120"/>
      <c r="D91" s="95" t="s">
        <v>109</v>
      </c>
      <c r="E91" s="120"/>
      <c r="F91" s="120"/>
      <c r="G91" s="120"/>
      <c r="H91" s="120"/>
      <c r="I91" s="120"/>
      <c r="J91" s="120"/>
      <c r="K91" s="120"/>
      <c r="L91" s="120"/>
      <c r="M91" s="120"/>
      <c r="N91" s="225">
        <f>N215</f>
        <v>0</v>
      </c>
      <c r="O91" s="242"/>
      <c r="P91" s="242"/>
      <c r="Q91" s="242"/>
      <c r="R91" s="121"/>
    </row>
    <row r="92" spans="2:47" s="7" customFormat="1" ht="19.899999999999999" customHeight="1">
      <c r="B92" s="119"/>
      <c r="C92" s="120"/>
      <c r="D92" s="95" t="s">
        <v>110</v>
      </c>
      <c r="E92" s="120"/>
      <c r="F92" s="120"/>
      <c r="G92" s="120"/>
      <c r="H92" s="120"/>
      <c r="I92" s="120"/>
      <c r="J92" s="120"/>
      <c r="K92" s="120"/>
      <c r="L92" s="120"/>
      <c r="M92" s="120"/>
      <c r="N92" s="225">
        <f>N228</f>
        <v>0</v>
      </c>
      <c r="O92" s="242"/>
      <c r="P92" s="242"/>
      <c r="Q92" s="242"/>
      <c r="R92" s="121"/>
    </row>
    <row r="93" spans="2:47" s="7" customFormat="1" ht="19.899999999999999" customHeight="1">
      <c r="B93" s="119"/>
      <c r="C93" s="120"/>
      <c r="D93" s="95" t="s">
        <v>111</v>
      </c>
      <c r="E93" s="120"/>
      <c r="F93" s="120"/>
      <c r="G93" s="120"/>
      <c r="H93" s="120"/>
      <c r="I93" s="120"/>
      <c r="J93" s="120"/>
      <c r="K93" s="120"/>
      <c r="L93" s="120"/>
      <c r="M93" s="120"/>
      <c r="N93" s="225">
        <f>N278</f>
        <v>0</v>
      </c>
      <c r="O93" s="242"/>
      <c r="P93" s="242"/>
      <c r="Q93" s="242"/>
      <c r="R93" s="121"/>
    </row>
    <row r="94" spans="2:47" s="7" customFormat="1" ht="19.899999999999999" customHeight="1">
      <c r="B94" s="119"/>
      <c r="C94" s="120"/>
      <c r="D94" s="95" t="s">
        <v>112</v>
      </c>
      <c r="E94" s="120"/>
      <c r="F94" s="120"/>
      <c r="G94" s="120"/>
      <c r="H94" s="120"/>
      <c r="I94" s="120"/>
      <c r="J94" s="120"/>
      <c r="K94" s="120"/>
      <c r="L94" s="120"/>
      <c r="M94" s="120"/>
      <c r="N94" s="225">
        <f>N319</f>
        <v>0</v>
      </c>
      <c r="O94" s="242"/>
      <c r="P94" s="242"/>
      <c r="Q94" s="242"/>
      <c r="R94" s="121"/>
    </row>
    <row r="95" spans="2:47" s="7" customFormat="1" ht="19.899999999999999" customHeight="1">
      <c r="B95" s="119"/>
      <c r="C95" s="120"/>
      <c r="D95" s="95" t="s">
        <v>113</v>
      </c>
      <c r="E95" s="120"/>
      <c r="F95" s="120"/>
      <c r="G95" s="120"/>
      <c r="H95" s="120"/>
      <c r="I95" s="120"/>
      <c r="J95" s="120"/>
      <c r="K95" s="120"/>
      <c r="L95" s="120"/>
      <c r="M95" s="120"/>
      <c r="N95" s="225">
        <f>N323</f>
        <v>0</v>
      </c>
      <c r="O95" s="242"/>
      <c r="P95" s="242"/>
      <c r="Q95" s="242"/>
      <c r="R95" s="121"/>
    </row>
    <row r="96" spans="2:47" s="7" customFormat="1" ht="19.899999999999999" customHeight="1">
      <c r="B96" s="119"/>
      <c r="C96" s="120"/>
      <c r="D96" s="95" t="s">
        <v>114</v>
      </c>
      <c r="E96" s="120"/>
      <c r="F96" s="120"/>
      <c r="G96" s="120"/>
      <c r="H96" s="120"/>
      <c r="I96" s="120"/>
      <c r="J96" s="120"/>
      <c r="K96" s="120"/>
      <c r="L96" s="120"/>
      <c r="M96" s="120"/>
      <c r="N96" s="225">
        <f>N358</f>
        <v>0</v>
      </c>
      <c r="O96" s="242"/>
      <c r="P96" s="242"/>
      <c r="Q96" s="242"/>
      <c r="R96" s="121"/>
    </row>
    <row r="97" spans="2:65" s="1" customFormat="1" ht="21.75" customHeight="1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5"/>
    </row>
    <row r="98" spans="2:65" s="1" customFormat="1" ht="29.25" customHeight="1">
      <c r="B98" s="33"/>
      <c r="C98" s="114" t="s">
        <v>115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243">
        <f>ROUND(N99+N100+N101+N102+N103+N104,2)</f>
        <v>0</v>
      </c>
      <c r="O98" s="210"/>
      <c r="P98" s="210"/>
      <c r="Q98" s="210"/>
      <c r="R98" s="35"/>
      <c r="T98" s="122"/>
      <c r="U98" s="123" t="s">
        <v>42</v>
      </c>
    </row>
    <row r="99" spans="2:65" s="1" customFormat="1" ht="18" customHeight="1">
      <c r="B99" s="124"/>
      <c r="C99" s="125"/>
      <c r="D99" s="226" t="s">
        <v>116</v>
      </c>
      <c r="E99" s="244"/>
      <c r="F99" s="244"/>
      <c r="G99" s="244"/>
      <c r="H99" s="244"/>
      <c r="I99" s="125"/>
      <c r="J99" s="125"/>
      <c r="K99" s="125"/>
      <c r="L99" s="125"/>
      <c r="M99" s="125"/>
      <c r="N99" s="224">
        <f>ROUND(N88*T99,2)</f>
        <v>0</v>
      </c>
      <c r="O99" s="244"/>
      <c r="P99" s="244"/>
      <c r="Q99" s="244"/>
      <c r="R99" s="126"/>
      <c r="S99" s="125"/>
      <c r="T99" s="127"/>
      <c r="U99" s="128" t="s">
        <v>43</v>
      </c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30" t="s">
        <v>117</v>
      </c>
      <c r="AZ99" s="129"/>
      <c r="BA99" s="129"/>
      <c r="BB99" s="129"/>
      <c r="BC99" s="129"/>
      <c r="BD99" s="129"/>
      <c r="BE99" s="131">
        <f t="shared" ref="BE99:BE104" si="0">IF(U99="základní",N99,0)</f>
        <v>0</v>
      </c>
      <c r="BF99" s="131">
        <f t="shared" ref="BF99:BF104" si="1">IF(U99="snížená",N99,0)</f>
        <v>0</v>
      </c>
      <c r="BG99" s="131">
        <f t="shared" ref="BG99:BG104" si="2">IF(U99="zákl. přenesená",N99,0)</f>
        <v>0</v>
      </c>
      <c r="BH99" s="131">
        <f t="shared" ref="BH99:BH104" si="3">IF(U99="sníž. přenesená",N99,0)</f>
        <v>0</v>
      </c>
      <c r="BI99" s="131">
        <f t="shared" ref="BI99:BI104" si="4">IF(U99="nulová",N99,0)</f>
        <v>0</v>
      </c>
      <c r="BJ99" s="130" t="s">
        <v>22</v>
      </c>
      <c r="BK99" s="129"/>
      <c r="BL99" s="129"/>
      <c r="BM99" s="129"/>
    </row>
    <row r="100" spans="2:65" s="1" customFormat="1" ht="18" customHeight="1">
      <c r="B100" s="124"/>
      <c r="C100" s="125"/>
      <c r="D100" s="226" t="s">
        <v>118</v>
      </c>
      <c r="E100" s="244"/>
      <c r="F100" s="244"/>
      <c r="G100" s="244"/>
      <c r="H100" s="244"/>
      <c r="I100" s="125"/>
      <c r="J100" s="125"/>
      <c r="K100" s="125"/>
      <c r="L100" s="125"/>
      <c r="M100" s="125"/>
      <c r="N100" s="224">
        <f>ROUND(N88*T100,2)</f>
        <v>0</v>
      </c>
      <c r="O100" s="244"/>
      <c r="P100" s="244"/>
      <c r="Q100" s="244"/>
      <c r="R100" s="126"/>
      <c r="S100" s="125"/>
      <c r="T100" s="127"/>
      <c r="U100" s="128" t="s">
        <v>43</v>
      </c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30" t="s">
        <v>117</v>
      </c>
      <c r="AZ100" s="129"/>
      <c r="BA100" s="129"/>
      <c r="BB100" s="129"/>
      <c r="BC100" s="129"/>
      <c r="BD100" s="129"/>
      <c r="BE100" s="131">
        <f t="shared" si="0"/>
        <v>0</v>
      </c>
      <c r="BF100" s="131">
        <f t="shared" si="1"/>
        <v>0</v>
      </c>
      <c r="BG100" s="131">
        <f t="shared" si="2"/>
        <v>0</v>
      </c>
      <c r="BH100" s="131">
        <f t="shared" si="3"/>
        <v>0</v>
      </c>
      <c r="BI100" s="131">
        <f t="shared" si="4"/>
        <v>0</v>
      </c>
      <c r="BJ100" s="130" t="s">
        <v>22</v>
      </c>
      <c r="BK100" s="129"/>
      <c r="BL100" s="129"/>
      <c r="BM100" s="129"/>
    </row>
    <row r="101" spans="2:65" s="1" customFormat="1" ht="18" customHeight="1">
      <c r="B101" s="124"/>
      <c r="C101" s="125"/>
      <c r="D101" s="226" t="s">
        <v>119</v>
      </c>
      <c r="E101" s="244"/>
      <c r="F101" s="244"/>
      <c r="G101" s="244"/>
      <c r="H101" s="244"/>
      <c r="I101" s="125"/>
      <c r="J101" s="125"/>
      <c r="K101" s="125"/>
      <c r="L101" s="125"/>
      <c r="M101" s="125"/>
      <c r="N101" s="224">
        <f>ROUND(N88*T101,2)</f>
        <v>0</v>
      </c>
      <c r="O101" s="244"/>
      <c r="P101" s="244"/>
      <c r="Q101" s="244"/>
      <c r="R101" s="126"/>
      <c r="S101" s="125"/>
      <c r="T101" s="127"/>
      <c r="U101" s="128" t="s">
        <v>43</v>
      </c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30" t="s">
        <v>117</v>
      </c>
      <c r="AZ101" s="129"/>
      <c r="BA101" s="129"/>
      <c r="BB101" s="129"/>
      <c r="BC101" s="129"/>
      <c r="BD101" s="129"/>
      <c r="BE101" s="131">
        <f t="shared" si="0"/>
        <v>0</v>
      </c>
      <c r="BF101" s="131">
        <f t="shared" si="1"/>
        <v>0</v>
      </c>
      <c r="BG101" s="131">
        <f t="shared" si="2"/>
        <v>0</v>
      </c>
      <c r="BH101" s="131">
        <f t="shared" si="3"/>
        <v>0</v>
      </c>
      <c r="BI101" s="131">
        <f t="shared" si="4"/>
        <v>0</v>
      </c>
      <c r="BJ101" s="130" t="s">
        <v>22</v>
      </c>
      <c r="BK101" s="129"/>
      <c r="BL101" s="129"/>
      <c r="BM101" s="129"/>
    </row>
    <row r="102" spans="2:65" s="1" customFormat="1" ht="18" customHeight="1">
      <c r="B102" s="124"/>
      <c r="C102" s="125"/>
      <c r="D102" s="226" t="s">
        <v>120</v>
      </c>
      <c r="E102" s="244"/>
      <c r="F102" s="244"/>
      <c r="G102" s="244"/>
      <c r="H102" s="244"/>
      <c r="I102" s="125"/>
      <c r="J102" s="125"/>
      <c r="K102" s="125"/>
      <c r="L102" s="125"/>
      <c r="M102" s="125"/>
      <c r="N102" s="224">
        <f>ROUND(N88*T102,2)</f>
        <v>0</v>
      </c>
      <c r="O102" s="244"/>
      <c r="P102" s="244"/>
      <c r="Q102" s="244"/>
      <c r="R102" s="126"/>
      <c r="S102" s="125"/>
      <c r="T102" s="127"/>
      <c r="U102" s="128" t="s">
        <v>43</v>
      </c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30" t="s">
        <v>117</v>
      </c>
      <c r="AZ102" s="129"/>
      <c r="BA102" s="129"/>
      <c r="BB102" s="129"/>
      <c r="BC102" s="129"/>
      <c r="BD102" s="129"/>
      <c r="BE102" s="131">
        <f t="shared" si="0"/>
        <v>0</v>
      </c>
      <c r="BF102" s="131">
        <f t="shared" si="1"/>
        <v>0</v>
      </c>
      <c r="BG102" s="131">
        <f t="shared" si="2"/>
        <v>0</v>
      </c>
      <c r="BH102" s="131">
        <f t="shared" si="3"/>
        <v>0</v>
      </c>
      <c r="BI102" s="131">
        <f t="shared" si="4"/>
        <v>0</v>
      </c>
      <c r="BJ102" s="130" t="s">
        <v>22</v>
      </c>
      <c r="BK102" s="129"/>
      <c r="BL102" s="129"/>
      <c r="BM102" s="129"/>
    </row>
    <row r="103" spans="2:65" s="1" customFormat="1" ht="18" customHeight="1">
      <c r="B103" s="124"/>
      <c r="C103" s="125"/>
      <c r="D103" s="226" t="s">
        <v>121</v>
      </c>
      <c r="E103" s="244"/>
      <c r="F103" s="244"/>
      <c r="G103" s="244"/>
      <c r="H103" s="244"/>
      <c r="I103" s="125"/>
      <c r="J103" s="125"/>
      <c r="K103" s="125"/>
      <c r="L103" s="125"/>
      <c r="M103" s="125"/>
      <c r="N103" s="224">
        <f>ROUND(N88*T103,2)</f>
        <v>0</v>
      </c>
      <c r="O103" s="244"/>
      <c r="P103" s="244"/>
      <c r="Q103" s="244"/>
      <c r="R103" s="126"/>
      <c r="S103" s="125"/>
      <c r="T103" s="127"/>
      <c r="U103" s="128" t="s">
        <v>43</v>
      </c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30" t="s">
        <v>117</v>
      </c>
      <c r="AZ103" s="129"/>
      <c r="BA103" s="129"/>
      <c r="BB103" s="129"/>
      <c r="BC103" s="129"/>
      <c r="BD103" s="129"/>
      <c r="BE103" s="131">
        <f t="shared" si="0"/>
        <v>0</v>
      </c>
      <c r="BF103" s="131">
        <f t="shared" si="1"/>
        <v>0</v>
      </c>
      <c r="BG103" s="131">
        <f t="shared" si="2"/>
        <v>0</v>
      </c>
      <c r="BH103" s="131">
        <f t="shared" si="3"/>
        <v>0</v>
      </c>
      <c r="BI103" s="131">
        <f t="shared" si="4"/>
        <v>0</v>
      </c>
      <c r="BJ103" s="130" t="s">
        <v>22</v>
      </c>
      <c r="BK103" s="129"/>
      <c r="BL103" s="129"/>
      <c r="BM103" s="129"/>
    </row>
    <row r="104" spans="2:65" s="1" customFormat="1" ht="18" customHeight="1">
      <c r="B104" s="124"/>
      <c r="C104" s="125"/>
      <c r="D104" s="132" t="s">
        <v>122</v>
      </c>
      <c r="E104" s="125"/>
      <c r="F104" s="125"/>
      <c r="G104" s="125"/>
      <c r="H104" s="125"/>
      <c r="I104" s="125"/>
      <c r="J104" s="125"/>
      <c r="K104" s="125"/>
      <c r="L104" s="125"/>
      <c r="M104" s="125"/>
      <c r="N104" s="224">
        <f>ROUND(N88*T104,2)</f>
        <v>0</v>
      </c>
      <c r="O104" s="244"/>
      <c r="P104" s="244"/>
      <c r="Q104" s="244"/>
      <c r="R104" s="126"/>
      <c r="S104" s="125"/>
      <c r="T104" s="133"/>
      <c r="U104" s="134" t="s">
        <v>43</v>
      </c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30" t="s">
        <v>123</v>
      </c>
      <c r="AZ104" s="129"/>
      <c r="BA104" s="129"/>
      <c r="BB104" s="129"/>
      <c r="BC104" s="129"/>
      <c r="BD104" s="129"/>
      <c r="BE104" s="131">
        <f t="shared" si="0"/>
        <v>0</v>
      </c>
      <c r="BF104" s="131">
        <f t="shared" si="1"/>
        <v>0</v>
      </c>
      <c r="BG104" s="131">
        <f t="shared" si="2"/>
        <v>0</v>
      </c>
      <c r="BH104" s="131">
        <f t="shared" si="3"/>
        <v>0</v>
      </c>
      <c r="BI104" s="131">
        <f t="shared" si="4"/>
        <v>0</v>
      </c>
      <c r="BJ104" s="130" t="s">
        <v>22</v>
      </c>
      <c r="BK104" s="129"/>
      <c r="BL104" s="129"/>
      <c r="BM104" s="129"/>
    </row>
    <row r="105" spans="2:65" s="1" customFormat="1" ht="13.5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65" s="1" customFormat="1" ht="29.25" customHeight="1">
      <c r="B106" s="33"/>
      <c r="C106" s="106" t="s">
        <v>94</v>
      </c>
      <c r="D106" s="107"/>
      <c r="E106" s="107"/>
      <c r="F106" s="107"/>
      <c r="G106" s="107"/>
      <c r="H106" s="107"/>
      <c r="I106" s="107"/>
      <c r="J106" s="107"/>
      <c r="K106" s="107"/>
      <c r="L106" s="229">
        <f>ROUND(SUM(N88+N98),2)</f>
        <v>0</v>
      </c>
      <c r="M106" s="239"/>
      <c r="N106" s="239"/>
      <c r="O106" s="239"/>
      <c r="P106" s="239"/>
      <c r="Q106" s="239"/>
      <c r="R106" s="35"/>
    </row>
    <row r="107" spans="2:65" s="1" customFormat="1" ht="6.95" customHeight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9"/>
    </row>
    <row r="111" spans="2:65" s="1" customFormat="1" ht="6.95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</row>
    <row r="112" spans="2:65" s="1" customFormat="1" ht="36.950000000000003" customHeight="1">
      <c r="B112" s="33"/>
      <c r="C112" s="191" t="s">
        <v>124</v>
      </c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35"/>
    </row>
    <row r="113" spans="2:65" s="1" customFormat="1" ht="6.95" customHeight="1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65" s="1" customFormat="1" ht="30" customHeight="1">
      <c r="B114" s="33"/>
      <c r="C114" s="28" t="s">
        <v>17</v>
      </c>
      <c r="D114" s="34"/>
      <c r="E114" s="34"/>
      <c r="F114" s="231" t="str">
        <f>F6</f>
        <v>Sportovní hřiště při ZŠ Rudník</v>
      </c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34"/>
      <c r="R114" s="35"/>
    </row>
    <row r="115" spans="2:65" s="1" customFormat="1" ht="36.950000000000003" customHeight="1">
      <c r="B115" s="33"/>
      <c r="C115" s="67" t="s">
        <v>98</v>
      </c>
      <c r="D115" s="34"/>
      <c r="E115" s="34"/>
      <c r="F115" s="211" t="str">
        <f>F7</f>
        <v>20160332 - rozpočet</v>
      </c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34"/>
      <c r="R115" s="35"/>
    </row>
    <row r="116" spans="2:65" s="1" customFormat="1" ht="6.95" customHeight="1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</row>
    <row r="117" spans="2:65" s="1" customFormat="1" ht="18" customHeight="1">
      <c r="B117" s="33"/>
      <c r="C117" s="28" t="s">
        <v>23</v>
      </c>
      <c r="D117" s="34"/>
      <c r="E117" s="34"/>
      <c r="F117" s="26" t="str">
        <f>F9</f>
        <v xml:space="preserve"> </v>
      </c>
      <c r="G117" s="34"/>
      <c r="H117" s="34"/>
      <c r="I117" s="34"/>
      <c r="J117" s="34"/>
      <c r="K117" s="28" t="s">
        <v>25</v>
      </c>
      <c r="L117" s="34"/>
      <c r="M117" s="237" t="str">
        <f>IF(O9="","",O9)</f>
        <v>12.12.2016</v>
      </c>
      <c r="N117" s="210"/>
      <c r="O117" s="210"/>
      <c r="P117" s="210"/>
      <c r="Q117" s="34"/>
      <c r="R117" s="35"/>
    </row>
    <row r="118" spans="2:65" s="1" customFormat="1" ht="6.95" customHeight="1">
      <c r="B118" s="3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</row>
    <row r="119" spans="2:65" s="1" customFormat="1">
      <c r="B119" s="33"/>
      <c r="C119" s="28" t="s">
        <v>29</v>
      </c>
      <c r="D119" s="34"/>
      <c r="E119" s="34"/>
      <c r="F119" s="26" t="str">
        <f>E12</f>
        <v xml:space="preserve"> </v>
      </c>
      <c r="G119" s="34"/>
      <c r="H119" s="34"/>
      <c r="I119" s="34"/>
      <c r="J119" s="34"/>
      <c r="K119" s="28" t="s">
        <v>34</v>
      </c>
      <c r="L119" s="34"/>
      <c r="M119" s="196" t="str">
        <f>E18</f>
        <v>A177</v>
      </c>
      <c r="N119" s="210"/>
      <c r="O119" s="210"/>
      <c r="P119" s="210"/>
      <c r="Q119" s="210"/>
      <c r="R119" s="35"/>
    </row>
    <row r="120" spans="2:65" s="1" customFormat="1" ht="14.45" customHeight="1">
      <c r="B120" s="33"/>
      <c r="C120" s="28" t="s">
        <v>32</v>
      </c>
      <c r="D120" s="34"/>
      <c r="E120" s="34"/>
      <c r="F120" s="26" t="str">
        <f>IF(E15="","",E15)</f>
        <v>dle výběrového řízení</v>
      </c>
      <c r="G120" s="34"/>
      <c r="H120" s="34"/>
      <c r="I120" s="34"/>
      <c r="J120" s="34"/>
      <c r="K120" s="28" t="s">
        <v>37</v>
      </c>
      <c r="L120" s="34"/>
      <c r="M120" s="196" t="str">
        <f>E21</f>
        <v xml:space="preserve"> </v>
      </c>
      <c r="N120" s="210"/>
      <c r="O120" s="210"/>
      <c r="P120" s="210"/>
      <c r="Q120" s="210"/>
      <c r="R120" s="35"/>
    </row>
    <row r="121" spans="2:65" s="1" customFormat="1" ht="10.35" customHeight="1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5"/>
    </row>
    <row r="122" spans="2:65" s="8" customFormat="1" ht="29.25" customHeight="1">
      <c r="B122" s="135"/>
      <c r="C122" s="136" t="s">
        <v>125</v>
      </c>
      <c r="D122" s="137" t="s">
        <v>126</v>
      </c>
      <c r="E122" s="137" t="s">
        <v>60</v>
      </c>
      <c r="F122" s="245" t="s">
        <v>127</v>
      </c>
      <c r="G122" s="246"/>
      <c r="H122" s="246"/>
      <c r="I122" s="246"/>
      <c r="J122" s="137" t="s">
        <v>128</v>
      </c>
      <c r="K122" s="137" t="s">
        <v>129</v>
      </c>
      <c r="L122" s="247" t="s">
        <v>130</v>
      </c>
      <c r="M122" s="246"/>
      <c r="N122" s="245" t="s">
        <v>104</v>
      </c>
      <c r="O122" s="246"/>
      <c r="P122" s="246"/>
      <c r="Q122" s="248"/>
      <c r="R122" s="138"/>
      <c r="T122" s="74" t="s">
        <v>131</v>
      </c>
      <c r="U122" s="75" t="s">
        <v>42</v>
      </c>
      <c r="V122" s="75" t="s">
        <v>132</v>
      </c>
      <c r="W122" s="75" t="s">
        <v>133</v>
      </c>
      <c r="X122" s="75" t="s">
        <v>134</v>
      </c>
      <c r="Y122" s="75" t="s">
        <v>135</v>
      </c>
      <c r="Z122" s="75" t="s">
        <v>136</v>
      </c>
      <c r="AA122" s="76" t="s">
        <v>137</v>
      </c>
    </row>
    <row r="123" spans="2:65" s="1" customFormat="1" ht="29.25" customHeight="1">
      <c r="B123" s="33"/>
      <c r="C123" s="78" t="s">
        <v>101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265">
        <f>BK123</f>
        <v>0</v>
      </c>
      <c r="O123" s="266"/>
      <c r="P123" s="266"/>
      <c r="Q123" s="266"/>
      <c r="R123" s="35"/>
      <c r="T123" s="77"/>
      <c r="U123" s="49"/>
      <c r="V123" s="49"/>
      <c r="W123" s="139">
        <f>W124+W360</f>
        <v>0</v>
      </c>
      <c r="X123" s="49"/>
      <c r="Y123" s="139">
        <f>Y124+Y360</f>
        <v>179.89271825999998</v>
      </c>
      <c r="Z123" s="49"/>
      <c r="AA123" s="140">
        <f>AA124+AA360</f>
        <v>0</v>
      </c>
      <c r="AT123" s="16" t="s">
        <v>77</v>
      </c>
      <c r="AU123" s="16" t="s">
        <v>106</v>
      </c>
      <c r="BK123" s="141">
        <f>BK124+BK360</f>
        <v>0</v>
      </c>
    </row>
    <row r="124" spans="2:65" s="9" customFormat="1" ht="37.35" customHeight="1">
      <c r="B124" s="142"/>
      <c r="C124" s="143"/>
      <c r="D124" s="144" t="s">
        <v>107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67">
        <f>BK124</f>
        <v>0</v>
      </c>
      <c r="O124" s="240"/>
      <c r="P124" s="240"/>
      <c r="Q124" s="240"/>
      <c r="R124" s="145"/>
      <c r="T124" s="146"/>
      <c r="U124" s="143"/>
      <c r="V124" s="143"/>
      <c r="W124" s="147">
        <f>W125+W215+W228+W278+W319+W323+W358</f>
        <v>0</v>
      </c>
      <c r="X124" s="143"/>
      <c r="Y124" s="147">
        <f>Y125+Y215+Y228+Y278+Y319+Y323+Y358</f>
        <v>179.89271825999998</v>
      </c>
      <c r="Z124" s="143"/>
      <c r="AA124" s="148">
        <f>AA125+AA215+AA228+AA278+AA319+AA323+AA358</f>
        <v>0</v>
      </c>
      <c r="AR124" s="149" t="s">
        <v>22</v>
      </c>
      <c r="AT124" s="150" t="s">
        <v>77</v>
      </c>
      <c r="AU124" s="150" t="s">
        <v>78</v>
      </c>
      <c r="AY124" s="149" t="s">
        <v>138</v>
      </c>
      <c r="BK124" s="151">
        <f>BK125+BK215+BK228+BK278+BK319+BK323+BK358</f>
        <v>0</v>
      </c>
    </row>
    <row r="125" spans="2:65" s="9" customFormat="1" ht="19.899999999999999" customHeight="1">
      <c r="B125" s="142"/>
      <c r="C125" s="143"/>
      <c r="D125" s="152" t="s">
        <v>108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68">
        <f>BK125</f>
        <v>0</v>
      </c>
      <c r="O125" s="269"/>
      <c r="P125" s="269"/>
      <c r="Q125" s="269"/>
      <c r="R125" s="145"/>
      <c r="T125" s="146"/>
      <c r="U125" s="143"/>
      <c r="V125" s="143"/>
      <c r="W125" s="147">
        <f>SUM(W126:W214)</f>
        <v>0</v>
      </c>
      <c r="X125" s="143"/>
      <c r="Y125" s="147">
        <f>SUM(Y126:Y214)</f>
        <v>40.329417999999997</v>
      </c>
      <c r="Z125" s="143"/>
      <c r="AA125" s="148">
        <f>SUM(AA126:AA214)</f>
        <v>0</v>
      </c>
      <c r="AR125" s="149" t="s">
        <v>22</v>
      </c>
      <c r="AT125" s="150" t="s">
        <v>77</v>
      </c>
      <c r="AU125" s="150" t="s">
        <v>22</v>
      </c>
      <c r="AY125" s="149" t="s">
        <v>138</v>
      </c>
      <c r="BK125" s="151">
        <f>SUM(BK126:BK214)</f>
        <v>0</v>
      </c>
    </row>
    <row r="126" spans="2:65" s="1" customFormat="1" ht="31.5" customHeight="1">
      <c r="B126" s="124"/>
      <c r="C126" s="153" t="s">
        <v>22</v>
      </c>
      <c r="D126" s="153" t="s">
        <v>139</v>
      </c>
      <c r="E126" s="154" t="s">
        <v>140</v>
      </c>
      <c r="F126" s="249" t="s">
        <v>141</v>
      </c>
      <c r="G126" s="250"/>
      <c r="H126" s="250"/>
      <c r="I126" s="250"/>
      <c r="J126" s="155" t="s">
        <v>142</v>
      </c>
      <c r="K126" s="156">
        <v>155</v>
      </c>
      <c r="L126" s="251">
        <v>0</v>
      </c>
      <c r="M126" s="250"/>
      <c r="N126" s="252">
        <f>ROUND(L126*K126,2)</f>
        <v>0</v>
      </c>
      <c r="O126" s="250"/>
      <c r="P126" s="250"/>
      <c r="Q126" s="250"/>
      <c r="R126" s="126"/>
      <c r="T126" s="157" t="s">
        <v>3</v>
      </c>
      <c r="U126" s="42" t="s">
        <v>43</v>
      </c>
      <c r="V126" s="34"/>
      <c r="W126" s="158">
        <f>V126*K126</f>
        <v>0</v>
      </c>
      <c r="X126" s="158">
        <v>0</v>
      </c>
      <c r="Y126" s="158">
        <f>X126*K126</f>
        <v>0</v>
      </c>
      <c r="Z126" s="158">
        <v>0</v>
      </c>
      <c r="AA126" s="159">
        <f>Z126*K126</f>
        <v>0</v>
      </c>
      <c r="AR126" s="16" t="s">
        <v>143</v>
      </c>
      <c r="AT126" s="16" t="s">
        <v>139</v>
      </c>
      <c r="AU126" s="16" t="s">
        <v>96</v>
      </c>
      <c r="AY126" s="16" t="s">
        <v>138</v>
      </c>
      <c r="BE126" s="99">
        <f>IF(U126="základní",N126,0)</f>
        <v>0</v>
      </c>
      <c r="BF126" s="99">
        <f>IF(U126="snížená",N126,0)</f>
        <v>0</v>
      </c>
      <c r="BG126" s="99">
        <f>IF(U126="zákl. přenesená",N126,0)</f>
        <v>0</v>
      </c>
      <c r="BH126" s="99">
        <f>IF(U126="sníž. přenesená",N126,0)</f>
        <v>0</v>
      </c>
      <c r="BI126" s="99">
        <f>IF(U126="nulová",N126,0)</f>
        <v>0</v>
      </c>
      <c r="BJ126" s="16" t="s">
        <v>22</v>
      </c>
      <c r="BK126" s="99">
        <f>ROUND(L126*K126,2)</f>
        <v>0</v>
      </c>
      <c r="BL126" s="16" t="s">
        <v>143</v>
      </c>
      <c r="BM126" s="16" t="s">
        <v>144</v>
      </c>
    </row>
    <row r="127" spans="2:65" s="10" customFormat="1" ht="22.5" customHeight="1">
      <c r="B127" s="160"/>
      <c r="C127" s="161"/>
      <c r="D127" s="161"/>
      <c r="E127" s="162" t="s">
        <v>3</v>
      </c>
      <c r="F127" s="253" t="s">
        <v>145</v>
      </c>
      <c r="G127" s="254"/>
      <c r="H127" s="254"/>
      <c r="I127" s="254"/>
      <c r="J127" s="161"/>
      <c r="K127" s="163" t="s">
        <v>3</v>
      </c>
      <c r="L127" s="161"/>
      <c r="M127" s="161"/>
      <c r="N127" s="161"/>
      <c r="O127" s="161"/>
      <c r="P127" s="161"/>
      <c r="Q127" s="161"/>
      <c r="R127" s="164"/>
      <c r="T127" s="165"/>
      <c r="U127" s="161"/>
      <c r="V127" s="161"/>
      <c r="W127" s="161"/>
      <c r="X127" s="161"/>
      <c r="Y127" s="161"/>
      <c r="Z127" s="161"/>
      <c r="AA127" s="166"/>
      <c r="AT127" s="167" t="s">
        <v>146</v>
      </c>
      <c r="AU127" s="167" t="s">
        <v>96</v>
      </c>
      <c r="AV127" s="10" t="s">
        <v>22</v>
      </c>
      <c r="AW127" s="10" t="s">
        <v>36</v>
      </c>
      <c r="AX127" s="10" t="s">
        <v>78</v>
      </c>
      <c r="AY127" s="167" t="s">
        <v>138</v>
      </c>
    </row>
    <row r="128" spans="2:65" s="11" customFormat="1" ht="22.5" customHeight="1">
      <c r="B128" s="168"/>
      <c r="C128" s="169"/>
      <c r="D128" s="169"/>
      <c r="E128" s="170" t="s">
        <v>3</v>
      </c>
      <c r="F128" s="255" t="s">
        <v>147</v>
      </c>
      <c r="G128" s="256"/>
      <c r="H128" s="256"/>
      <c r="I128" s="256"/>
      <c r="J128" s="169"/>
      <c r="K128" s="171">
        <v>90</v>
      </c>
      <c r="L128" s="169"/>
      <c r="M128" s="169"/>
      <c r="N128" s="169"/>
      <c r="O128" s="169"/>
      <c r="P128" s="169"/>
      <c r="Q128" s="169"/>
      <c r="R128" s="172"/>
      <c r="T128" s="173"/>
      <c r="U128" s="169"/>
      <c r="V128" s="169"/>
      <c r="W128" s="169"/>
      <c r="X128" s="169"/>
      <c r="Y128" s="169"/>
      <c r="Z128" s="169"/>
      <c r="AA128" s="174"/>
      <c r="AT128" s="175" t="s">
        <v>146</v>
      </c>
      <c r="AU128" s="175" t="s">
        <v>96</v>
      </c>
      <c r="AV128" s="11" t="s">
        <v>96</v>
      </c>
      <c r="AW128" s="11" t="s">
        <v>36</v>
      </c>
      <c r="AX128" s="11" t="s">
        <v>78</v>
      </c>
      <c r="AY128" s="175" t="s">
        <v>138</v>
      </c>
    </row>
    <row r="129" spans="2:65" s="10" customFormat="1" ht="22.5" customHeight="1">
      <c r="B129" s="160"/>
      <c r="C129" s="161"/>
      <c r="D129" s="161"/>
      <c r="E129" s="162" t="s">
        <v>3</v>
      </c>
      <c r="F129" s="257" t="s">
        <v>148</v>
      </c>
      <c r="G129" s="254"/>
      <c r="H129" s="254"/>
      <c r="I129" s="254"/>
      <c r="J129" s="161"/>
      <c r="K129" s="163" t="s">
        <v>3</v>
      </c>
      <c r="L129" s="161"/>
      <c r="M129" s="161"/>
      <c r="N129" s="161"/>
      <c r="O129" s="161"/>
      <c r="P129" s="161"/>
      <c r="Q129" s="161"/>
      <c r="R129" s="164"/>
      <c r="T129" s="165"/>
      <c r="U129" s="161"/>
      <c r="V129" s="161"/>
      <c r="W129" s="161"/>
      <c r="X129" s="161"/>
      <c r="Y129" s="161"/>
      <c r="Z129" s="161"/>
      <c r="AA129" s="166"/>
      <c r="AT129" s="167" t="s">
        <v>146</v>
      </c>
      <c r="AU129" s="167" t="s">
        <v>96</v>
      </c>
      <c r="AV129" s="10" t="s">
        <v>22</v>
      </c>
      <c r="AW129" s="10" t="s">
        <v>36</v>
      </c>
      <c r="AX129" s="10" t="s">
        <v>78</v>
      </c>
      <c r="AY129" s="167" t="s">
        <v>138</v>
      </c>
    </row>
    <row r="130" spans="2:65" s="11" customFormat="1" ht="22.5" customHeight="1">
      <c r="B130" s="168"/>
      <c r="C130" s="169"/>
      <c r="D130" s="169"/>
      <c r="E130" s="170" t="s">
        <v>3</v>
      </c>
      <c r="F130" s="255" t="s">
        <v>149</v>
      </c>
      <c r="G130" s="256"/>
      <c r="H130" s="256"/>
      <c r="I130" s="256"/>
      <c r="J130" s="169"/>
      <c r="K130" s="171">
        <v>56</v>
      </c>
      <c r="L130" s="169"/>
      <c r="M130" s="169"/>
      <c r="N130" s="169"/>
      <c r="O130" s="169"/>
      <c r="P130" s="169"/>
      <c r="Q130" s="169"/>
      <c r="R130" s="172"/>
      <c r="T130" s="173"/>
      <c r="U130" s="169"/>
      <c r="V130" s="169"/>
      <c r="W130" s="169"/>
      <c r="X130" s="169"/>
      <c r="Y130" s="169"/>
      <c r="Z130" s="169"/>
      <c r="AA130" s="174"/>
      <c r="AT130" s="175" t="s">
        <v>146</v>
      </c>
      <c r="AU130" s="175" t="s">
        <v>96</v>
      </c>
      <c r="AV130" s="11" t="s">
        <v>96</v>
      </c>
      <c r="AW130" s="11" t="s">
        <v>36</v>
      </c>
      <c r="AX130" s="11" t="s">
        <v>78</v>
      </c>
      <c r="AY130" s="175" t="s">
        <v>138</v>
      </c>
    </row>
    <row r="131" spans="2:65" s="10" customFormat="1" ht="22.5" customHeight="1">
      <c r="B131" s="160"/>
      <c r="C131" s="161"/>
      <c r="D131" s="161"/>
      <c r="E131" s="162" t="s">
        <v>3</v>
      </c>
      <c r="F131" s="257" t="s">
        <v>150</v>
      </c>
      <c r="G131" s="254"/>
      <c r="H131" s="254"/>
      <c r="I131" s="254"/>
      <c r="J131" s="161"/>
      <c r="K131" s="163" t="s">
        <v>3</v>
      </c>
      <c r="L131" s="161"/>
      <c r="M131" s="161"/>
      <c r="N131" s="161"/>
      <c r="O131" s="161"/>
      <c r="P131" s="161"/>
      <c r="Q131" s="161"/>
      <c r="R131" s="164"/>
      <c r="T131" s="165"/>
      <c r="U131" s="161"/>
      <c r="V131" s="161"/>
      <c r="W131" s="161"/>
      <c r="X131" s="161"/>
      <c r="Y131" s="161"/>
      <c r="Z131" s="161"/>
      <c r="AA131" s="166"/>
      <c r="AT131" s="167" t="s">
        <v>146</v>
      </c>
      <c r="AU131" s="167" t="s">
        <v>96</v>
      </c>
      <c r="AV131" s="10" t="s">
        <v>22</v>
      </c>
      <c r="AW131" s="10" t="s">
        <v>36</v>
      </c>
      <c r="AX131" s="10" t="s">
        <v>78</v>
      </c>
      <c r="AY131" s="167" t="s">
        <v>138</v>
      </c>
    </row>
    <row r="132" spans="2:65" s="11" customFormat="1" ht="22.5" customHeight="1">
      <c r="B132" s="168"/>
      <c r="C132" s="169"/>
      <c r="D132" s="169"/>
      <c r="E132" s="170" t="s">
        <v>3</v>
      </c>
      <c r="F132" s="255" t="s">
        <v>151</v>
      </c>
      <c r="G132" s="256"/>
      <c r="H132" s="256"/>
      <c r="I132" s="256"/>
      <c r="J132" s="169"/>
      <c r="K132" s="171">
        <v>9</v>
      </c>
      <c r="L132" s="169"/>
      <c r="M132" s="169"/>
      <c r="N132" s="169"/>
      <c r="O132" s="169"/>
      <c r="P132" s="169"/>
      <c r="Q132" s="169"/>
      <c r="R132" s="172"/>
      <c r="T132" s="173"/>
      <c r="U132" s="169"/>
      <c r="V132" s="169"/>
      <c r="W132" s="169"/>
      <c r="X132" s="169"/>
      <c r="Y132" s="169"/>
      <c r="Z132" s="169"/>
      <c r="AA132" s="174"/>
      <c r="AT132" s="175" t="s">
        <v>146</v>
      </c>
      <c r="AU132" s="175" t="s">
        <v>96</v>
      </c>
      <c r="AV132" s="11" t="s">
        <v>96</v>
      </c>
      <c r="AW132" s="11" t="s">
        <v>36</v>
      </c>
      <c r="AX132" s="11" t="s">
        <v>78</v>
      </c>
      <c r="AY132" s="175" t="s">
        <v>138</v>
      </c>
    </row>
    <row r="133" spans="2:65" s="12" customFormat="1" ht="22.5" customHeight="1">
      <c r="B133" s="176"/>
      <c r="C133" s="177"/>
      <c r="D133" s="177"/>
      <c r="E133" s="178" t="s">
        <v>3</v>
      </c>
      <c r="F133" s="258" t="s">
        <v>152</v>
      </c>
      <c r="G133" s="259"/>
      <c r="H133" s="259"/>
      <c r="I133" s="259"/>
      <c r="J133" s="177"/>
      <c r="K133" s="179">
        <v>155</v>
      </c>
      <c r="L133" s="177"/>
      <c r="M133" s="177"/>
      <c r="N133" s="177"/>
      <c r="O133" s="177"/>
      <c r="P133" s="177"/>
      <c r="Q133" s="177"/>
      <c r="R133" s="180"/>
      <c r="T133" s="181"/>
      <c r="U133" s="177"/>
      <c r="V133" s="177"/>
      <c r="W133" s="177"/>
      <c r="X133" s="177"/>
      <c r="Y133" s="177"/>
      <c r="Z133" s="177"/>
      <c r="AA133" s="182"/>
      <c r="AT133" s="183" t="s">
        <v>146</v>
      </c>
      <c r="AU133" s="183" t="s">
        <v>96</v>
      </c>
      <c r="AV133" s="12" t="s">
        <v>143</v>
      </c>
      <c r="AW133" s="12" t="s">
        <v>36</v>
      </c>
      <c r="AX133" s="12" t="s">
        <v>22</v>
      </c>
      <c r="AY133" s="183" t="s">
        <v>138</v>
      </c>
    </row>
    <row r="134" spans="2:65" s="1" customFormat="1" ht="31.5" customHeight="1">
      <c r="B134" s="124"/>
      <c r="C134" s="153" t="s">
        <v>96</v>
      </c>
      <c r="D134" s="153" t="s">
        <v>139</v>
      </c>
      <c r="E134" s="154" t="s">
        <v>153</v>
      </c>
      <c r="F134" s="249" t="s">
        <v>154</v>
      </c>
      <c r="G134" s="250"/>
      <c r="H134" s="250"/>
      <c r="I134" s="250"/>
      <c r="J134" s="155" t="s">
        <v>142</v>
      </c>
      <c r="K134" s="156">
        <v>210</v>
      </c>
      <c r="L134" s="251">
        <v>0</v>
      </c>
      <c r="M134" s="250"/>
      <c r="N134" s="252">
        <f>ROUND(L134*K134,2)</f>
        <v>0</v>
      </c>
      <c r="O134" s="250"/>
      <c r="P134" s="250"/>
      <c r="Q134" s="250"/>
      <c r="R134" s="126"/>
      <c r="T134" s="157" t="s">
        <v>3</v>
      </c>
      <c r="U134" s="42" t="s">
        <v>43</v>
      </c>
      <c r="V134" s="34"/>
      <c r="W134" s="158">
        <f>V134*K134</f>
        <v>0</v>
      </c>
      <c r="X134" s="158">
        <v>0</v>
      </c>
      <c r="Y134" s="158">
        <f>X134*K134</f>
        <v>0</v>
      </c>
      <c r="Z134" s="158">
        <v>0</v>
      </c>
      <c r="AA134" s="159">
        <f>Z134*K134</f>
        <v>0</v>
      </c>
      <c r="AR134" s="16" t="s">
        <v>143</v>
      </c>
      <c r="AT134" s="16" t="s">
        <v>139</v>
      </c>
      <c r="AU134" s="16" t="s">
        <v>96</v>
      </c>
      <c r="AY134" s="16" t="s">
        <v>138</v>
      </c>
      <c r="BE134" s="99">
        <f>IF(U134="základní",N134,0)</f>
        <v>0</v>
      </c>
      <c r="BF134" s="99">
        <f>IF(U134="snížená",N134,0)</f>
        <v>0</v>
      </c>
      <c r="BG134" s="99">
        <f>IF(U134="zákl. přenesená",N134,0)</f>
        <v>0</v>
      </c>
      <c r="BH134" s="99">
        <f>IF(U134="sníž. přenesená",N134,0)</f>
        <v>0</v>
      </c>
      <c r="BI134" s="99">
        <f>IF(U134="nulová",N134,0)</f>
        <v>0</v>
      </c>
      <c r="BJ134" s="16" t="s">
        <v>22</v>
      </c>
      <c r="BK134" s="99">
        <f>ROUND(L134*K134,2)</f>
        <v>0</v>
      </c>
      <c r="BL134" s="16" t="s">
        <v>143</v>
      </c>
      <c r="BM134" s="16" t="s">
        <v>155</v>
      </c>
    </row>
    <row r="135" spans="2:65" s="10" customFormat="1" ht="22.5" customHeight="1">
      <c r="B135" s="160"/>
      <c r="C135" s="161"/>
      <c r="D135" s="161"/>
      <c r="E135" s="162" t="s">
        <v>3</v>
      </c>
      <c r="F135" s="253" t="s">
        <v>148</v>
      </c>
      <c r="G135" s="254"/>
      <c r="H135" s="254"/>
      <c r="I135" s="254"/>
      <c r="J135" s="161"/>
      <c r="K135" s="163" t="s">
        <v>3</v>
      </c>
      <c r="L135" s="161"/>
      <c r="M135" s="161"/>
      <c r="N135" s="161"/>
      <c r="O135" s="161"/>
      <c r="P135" s="161"/>
      <c r="Q135" s="161"/>
      <c r="R135" s="164"/>
      <c r="T135" s="165"/>
      <c r="U135" s="161"/>
      <c r="V135" s="161"/>
      <c r="W135" s="161"/>
      <c r="X135" s="161"/>
      <c r="Y135" s="161"/>
      <c r="Z135" s="161"/>
      <c r="AA135" s="166"/>
      <c r="AT135" s="167" t="s">
        <v>146</v>
      </c>
      <c r="AU135" s="167" t="s">
        <v>96</v>
      </c>
      <c r="AV135" s="10" t="s">
        <v>22</v>
      </c>
      <c r="AW135" s="10" t="s">
        <v>36</v>
      </c>
      <c r="AX135" s="10" t="s">
        <v>78</v>
      </c>
      <c r="AY135" s="167" t="s">
        <v>138</v>
      </c>
    </row>
    <row r="136" spans="2:65" s="11" customFormat="1" ht="22.5" customHeight="1">
      <c r="B136" s="168"/>
      <c r="C136" s="169"/>
      <c r="D136" s="169"/>
      <c r="E136" s="170" t="s">
        <v>3</v>
      </c>
      <c r="F136" s="255" t="s">
        <v>156</v>
      </c>
      <c r="G136" s="256"/>
      <c r="H136" s="256"/>
      <c r="I136" s="256"/>
      <c r="J136" s="169"/>
      <c r="K136" s="171">
        <v>210</v>
      </c>
      <c r="L136" s="169"/>
      <c r="M136" s="169"/>
      <c r="N136" s="169"/>
      <c r="O136" s="169"/>
      <c r="P136" s="169"/>
      <c r="Q136" s="169"/>
      <c r="R136" s="172"/>
      <c r="T136" s="173"/>
      <c r="U136" s="169"/>
      <c r="V136" s="169"/>
      <c r="W136" s="169"/>
      <c r="X136" s="169"/>
      <c r="Y136" s="169"/>
      <c r="Z136" s="169"/>
      <c r="AA136" s="174"/>
      <c r="AT136" s="175" t="s">
        <v>146</v>
      </c>
      <c r="AU136" s="175" t="s">
        <v>96</v>
      </c>
      <c r="AV136" s="11" t="s">
        <v>96</v>
      </c>
      <c r="AW136" s="11" t="s">
        <v>36</v>
      </c>
      <c r="AX136" s="11" t="s">
        <v>78</v>
      </c>
      <c r="AY136" s="175" t="s">
        <v>138</v>
      </c>
    </row>
    <row r="137" spans="2:65" s="12" customFormat="1" ht="22.5" customHeight="1">
      <c r="B137" s="176"/>
      <c r="C137" s="177"/>
      <c r="D137" s="177"/>
      <c r="E137" s="178" t="s">
        <v>3</v>
      </c>
      <c r="F137" s="258" t="s">
        <v>152</v>
      </c>
      <c r="G137" s="259"/>
      <c r="H137" s="259"/>
      <c r="I137" s="259"/>
      <c r="J137" s="177"/>
      <c r="K137" s="179">
        <v>210</v>
      </c>
      <c r="L137" s="177"/>
      <c r="M137" s="177"/>
      <c r="N137" s="177"/>
      <c r="O137" s="177"/>
      <c r="P137" s="177"/>
      <c r="Q137" s="177"/>
      <c r="R137" s="180"/>
      <c r="T137" s="181"/>
      <c r="U137" s="177"/>
      <c r="V137" s="177"/>
      <c r="W137" s="177"/>
      <c r="X137" s="177"/>
      <c r="Y137" s="177"/>
      <c r="Z137" s="177"/>
      <c r="AA137" s="182"/>
      <c r="AT137" s="183" t="s">
        <v>146</v>
      </c>
      <c r="AU137" s="183" t="s">
        <v>96</v>
      </c>
      <c r="AV137" s="12" t="s">
        <v>143</v>
      </c>
      <c r="AW137" s="12" t="s">
        <v>36</v>
      </c>
      <c r="AX137" s="12" t="s">
        <v>22</v>
      </c>
      <c r="AY137" s="183" t="s">
        <v>138</v>
      </c>
    </row>
    <row r="138" spans="2:65" s="1" customFormat="1" ht="31.5" customHeight="1">
      <c r="B138" s="124"/>
      <c r="C138" s="153" t="s">
        <v>157</v>
      </c>
      <c r="D138" s="153" t="s">
        <v>139</v>
      </c>
      <c r="E138" s="154" t="s">
        <v>158</v>
      </c>
      <c r="F138" s="249" t="s">
        <v>159</v>
      </c>
      <c r="G138" s="250"/>
      <c r="H138" s="250"/>
      <c r="I138" s="250"/>
      <c r="J138" s="155" t="s">
        <v>142</v>
      </c>
      <c r="K138" s="156">
        <v>210</v>
      </c>
      <c r="L138" s="251">
        <v>0</v>
      </c>
      <c r="M138" s="250"/>
      <c r="N138" s="252">
        <f>ROUND(L138*K138,2)</f>
        <v>0</v>
      </c>
      <c r="O138" s="250"/>
      <c r="P138" s="250"/>
      <c r="Q138" s="250"/>
      <c r="R138" s="126"/>
      <c r="T138" s="157" t="s">
        <v>3</v>
      </c>
      <c r="U138" s="42" t="s">
        <v>43</v>
      </c>
      <c r="V138" s="34"/>
      <c r="W138" s="158">
        <f>V138*K138</f>
        <v>0</v>
      </c>
      <c r="X138" s="158">
        <v>0</v>
      </c>
      <c r="Y138" s="158">
        <f>X138*K138</f>
        <v>0</v>
      </c>
      <c r="Z138" s="158">
        <v>0</v>
      </c>
      <c r="AA138" s="159">
        <f>Z138*K138</f>
        <v>0</v>
      </c>
      <c r="AR138" s="16" t="s">
        <v>143</v>
      </c>
      <c r="AT138" s="16" t="s">
        <v>139</v>
      </c>
      <c r="AU138" s="16" t="s">
        <v>96</v>
      </c>
      <c r="AY138" s="16" t="s">
        <v>138</v>
      </c>
      <c r="BE138" s="99">
        <f>IF(U138="základní",N138,0)</f>
        <v>0</v>
      </c>
      <c r="BF138" s="99">
        <f>IF(U138="snížená",N138,0)</f>
        <v>0</v>
      </c>
      <c r="BG138" s="99">
        <f>IF(U138="zákl. přenesená",N138,0)</f>
        <v>0</v>
      </c>
      <c r="BH138" s="99">
        <f>IF(U138="sníž. přenesená",N138,0)</f>
        <v>0</v>
      </c>
      <c r="BI138" s="99">
        <f>IF(U138="nulová",N138,0)</f>
        <v>0</v>
      </c>
      <c r="BJ138" s="16" t="s">
        <v>22</v>
      </c>
      <c r="BK138" s="99">
        <f>ROUND(L138*K138,2)</f>
        <v>0</v>
      </c>
      <c r="BL138" s="16" t="s">
        <v>143</v>
      </c>
      <c r="BM138" s="16" t="s">
        <v>160</v>
      </c>
    </row>
    <row r="139" spans="2:65" s="1" customFormat="1" ht="31.5" customHeight="1">
      <c r="B139" s="124"/>
      <c r="C139" s="153" t="s">
        <v>143</v>
      </c>
      <c r="D139" s="153" t="s">
        <v>139</v>
      </c>
      <c r="E139" s="154" t="s">
        <v>161</v>
      </c>
      <c r="F139" s="249" t="s">
        <v>162</v>
      </c>
      <c r="G139" s="250"/>
      <c r="H139" s="250"/>
      <c r="I139" s="250"/>
      <c r="J139" s="155" t="s">
        <v>142</v>
      </c>
      <c r="K139" s="156">
        <v>9.76</v>
      </c>
      <c r="L139" s="251">
        <v>0</v>
      </c>
      <c r="M139" s="250"/>
      <c r="N139" s="252">
        <f>ROUND(L139*K139,2)</f>
        <v>0</v>
      </c>
      <c r="O139" s="250"/>
      <c r="P139" s="250"/>
      <c r="Q139" s="250"/>
      <c r="R139" s="126"/>
      <c r="T139" s="157" t="s">
        <v>3</v>
      </c>
      <c r="U139" s="42" t="s">
        <v>43</v>
      </c>
      <c r="V139" s="34"/>
      <c r="W139" s="158">
        <f>V139*K139</f>
        <v>0</v>
      </c>
      <c r="X139" s="158">
        <v>0</v>
      </c>
      <c r="Y139" s="158">
        <f>X139*K139</f>
        <v>0</v>
      </c>
      <c r="Z139" s="158">
        <v>0</v>
      </c>
      <c r="AA139" s="159">
        <f>Z139*K139</f>
        <v>0</v>
      </c>
      <c r="AR139" s="16" t="s">
        <v>143</v>
      </c>
      <c r="AT139" s="16" t="s">
        <v>139</v>
      </c>
      <c r="AU139" s="16" t="s">
        <v>96</v>
      </c>
      <c r="AY139" s="16" t="s">
        <v>138</v>
      </c>
      <c r="BE139" s="99">
        <f>IF(U139="základní",N139,0)</f>
        <v>0</v>
      </c>
      <c r="BF139" s="99">
        <f>IF(U139="snížená",N139,0)</f>
        <v>0</v>
      </c>
      <c r="BG139" s="99">
        <f>IF(U139="zákl. přenesená",N139,0)</f>
        <v>0</v>
      </c>
      <c r="BH139" s="99">
        <f>IF(U139="sníž. přenesená",N139,0)</f>
        <v>0</v>
      </c>
      <c r="BI139" s="99">
        <f>IF(U139="nulová",N139,0)</f>
        <v>0</v>
      </c>
      <c r="BJ139" s="16" t="s">
        <v>22</v>
      </c>
      <c r="BK139" s="99">
        <f>ROUND(L139*K139,2)</f>
        <v>0</v>
      </c>
      <c r="BL139" s="16" t="s">
        <v>143</v>
      </c>
      <c r="BM139" s="16" t="s">
        <v>163</v>
      </c>
    </row>
    <row r="140" spans="2:65" s="10" customFormat="1" ht="22.5" customHeight="1">
      <c r="B140" s="160"/>
      <c r="C140" s="161"/>
      <c r="D140" s="161"/>
      <c r="E140" s="162" t="s">
        <v>3</v>
      </c>
      <c r="F140" s="253" t="s">
        <v>164</v>
      </c>
      <c r="G140" s="254"/>
      <c r="H140" s="254"/>
      <c r="I140" s="254"/>
      <c r="J140" s="161"/>
      <c r="K140" s="163" t="s">
        <v>3</v>
      </c>
      <c r="L140" s="161"/>
      <c r="M140" s="161"/>
      <c r="N140" s="161"/>
      <c r="O140" s="161"/>
      <c r="P140" s="161"/>
      <c r="Q140" s="161"/>
      <c r="R140" s="164"/>
      <c r="T140" s="165"/>
      <c r="U140" s="161"/>
      <c r="V140" s="161"/>
      <c r="W140" s="161"/>
      <c r="X140" s="161"/>
      <c r="Y140" s="161"/>
      <c r="Z140" s="161"/>
      <c r="AA140" s="166"/>
      <c r="AT140" s="167" t="s">
        <v>146</v>
      </c>
      <c r="AU140" s="167" t="s">
        <v>96</v>
      </c>
      <c r="AV140" s="10" t="s">
        <v>22</v>
      </c>
      <c r="AW140" s="10" t="s">
        <v>36</v>
      </c>
      <c r="AX140" s="10" t="s">
        <v>78</v>
      </c>
      <c r="AY140" s="167" t="s">
        <v>138</v>
      </c>
    </row>
    <row r="141" spans="2:65" s="11" customFormat="1" ht="22.5" customHeight="1">
      <c r="B141" s="168"/>
      <c r="C141" s="169"/>
      <c r="D141" s="169"/>
      <c r="E141" s="170" t="s">
        <v>3</v>
      </c>
      <c r="F141" s="255" t="s">
        <v>165</v>
      </c>
      <c r="G141" s="256"/>
      <c r="H141" s="256"/>
      <c r="I141" s="256"/>
      <c r="J141" s="169"/>
      <c r="K141" s="171">
        <v>4.32</v>
      </c>
      <c r="L141" s="169"/>
      <c r="M141" s="169"/>
      <c r="N141" s="169"/>
      <c r="O141" s="169"/>
      <c r="P141" s="169"/>
      <c r="Q141" s="169"/>
      <c r="R141" s="172"/>
      <c r="T141" s="173"/>
      <c r="U141" s="169"/>
      <c r="V141" s="169"/>
      <c r="W141" s="169"/>
      <c r="X141" s="169"/>
      <c r="Y141" s="169"/>
      <c r="Z141" s="169"/>
      <c r="AA141" s="174"/>
      <c r="AT141" s="175" t="s">
        <v>146</v>
      </c>
      <c r="AU141" s="175" t="s">
        <v>96</v>
      </c>
      <c r="AV141" s="11" t="s">
        <v>96</v>
      </c>
      <c r="AW141" s="11" t="s">
        <v>36</v>
      </c>
      <c r="AX141" s="11" t="s">
        <v>78</v>
      </c>
      <c r="AY141" s="175" t="s">
        <v>138</v>
      </c>
    </row>
    <row r="142" spans="2:65" s="11" customFormat="1" ht="22.5" customHeight="1">
      <c r="B142" s="168"/>
      <c r="C142" s="169"/>
      <c r="D142" s="169"/>
      <c r="E142" s="170" t="s">
        <v>3</v>
      </c>
      <c r="F142" s="255" t="s">
        <v>166</v>
      </c>
      <c r="G142" s="256"/>
      <c r="H142" s="256"/>
      <c r="I142" s="256"/>
      <c r="J142" s="169"/>
      <c r="K142" s="171">
        <v>1.1200000000000001</v>
      </c>
      <c r="L142" s="169"/>
      <c r="M142" s="169"/>
      <c r="N142" s="169"/>
      <c r="O142" s="169"/>
      <c r="P142" s="169"/>
      <c r="Q142" s="169"/>
      <c r="R142" s="172"/>
      <c r="T142" s="173"/>
      <c r="U142" s="169"/>
      <c r="V142" s="169"/>
      <c r="W142" s="169"/>
      <c r="X142" s="169"/>
      <c r="Y142" s="169"/>
      <c r="Z142" s="169"/>
      <c r="AA142" s="174"/>
      <c r="AT142" s="175" t="s">
        <v>146</v>
      </c>
      <c r="AU142" s="175" t="s">
        <v>96</v>
      </c>
      <c r="AV142" s="11" t="s">
        <v>96</v>
      </c>
      <c r="AW142" s="11" t="s">
        <v>36</v>
      </c>
      <c r="AX142" s="11" t="s">
        <v>78</v>
      </c>
      <c r="AY142" s="175" t="s">
        <v>138</v>
      </c>
    </row>
    <row r="143" spans="2:65" s="10" customFormat="1" ht="22.5" customHeight="1">
      <c r="B143" s="160"/>
      <c r="C143" s="161"/>
      <c r="D143" s="161"/>
      <c r="E143" s="162" t="s">
        <v>3</v>
      </c>
      <c r="F143" s="257" t="s">
        <v>167</v>
      </c>
      <c r="G143" s="254"/>
      <c r="H143" s="254"/>
      <c r="I143" s="254"/>
      <c r="J143" s="161"/>
      <c r="K143" s="163" t="s">
        <v>3</v>
      </c>
      <c r="L143" s="161"/>
      <c r="M143" s="161"/>
      <c r="N143" s="161"/>
      <c r="O143" s="161"/>
      <c r="P143" s="161"/>
      <c r="Q143" s="161"/>
      <c r="R143" s="164"/>
      <c r="T143" s="165"/>
      <c r="U143" s="161"/>
      <c r="V143" s="161"/>
      <c r="W143" s="161"/>
      <c r="X143" s="161"/>
      <c r="Y143" s="161"/>
      <c r="Z143" s="161"/>
      <c r="AA143" s="166"/>
      <c r="AT143" s="167" t="s">
        <v>146</v>
      </c>
      <c r="AU143" s="167" t="s">
        <v>96</v>
      </c>
      <c r="AV143" s="10" t="s">
        <v>22</v>
      </c>
      <c r="AW143" s="10" t="s">
        <v>36</v>
      </c>
      <c r="AX143" s="10" t="s">
        <v>78</v>
      </c>
      <c r="AY143" s="167" t="s">
        <v>138</v>
      </c>
    </row>
    <row r="144" spans="2:65" s="11" customFormat="1" ht="22.5" customHeight="1">
      <c r="B144" s="168"/>
      <c r="C144" s="169"/>
      <c r="D144" s="169"/>
      <c r="E144" s="170" t="s">
        <v>3</v>
      </c>
      <c r="F144" s="255" t="s">
        <v>168</v>
      </c>
      <c r="G144" s="256"/>
      <c r="H144" s="256"/>
      <c r="I144" s="256"/>
      <c r="J144" s="169"/>
      <c r="K144" s="171">
        <v>2.7</v>
      </c>
      <c r="L144" s="169"/>
      <c r="M144" s="169"/>
      <c r="N144" s="169"/>
      <c r="O144" s="169"/>
      <c r="P144" s="169"/>
      <c r="Q144" s="169"/>
      <c r="R144" s="172"/>
      <c r="T144" s="173"/>
      <c r="U144" s="169"/>
      <c r="V144" s="169"/>
      <c r="W144" s="169"/>
      <c r="X144" s="169"/>
      <c r="Y144" s="169"/>
      <c r="Z144" s="169"/>
      <c r="AA144" s="174"/>
      <c r="AT144" s="175" t="s">
        <v>146</v>
      </c>
      <c r="AU144" s="175" t="s">
        <v>96</v>
      </c>
      <c r="AV144" s="11" t="s">
        <v>96</v>
      </c>
      <c r="AW144" s="11" t="s">
        <v>36</v>
      </c>
      <c r="AX144" s="11" t="s">
        <v>78</v>
      </c>
      <c r="AY144" s="175" t="s">
        <v>138</v>
      </c>
    </row>
    <row r="145" spans="2:65" s="10" customFormat="1" ht="22.5" customHeight="1">
      <c r="B145" s="160"/>
      <c r="C145" s="161"/>
      <c r="D145" s="161"/>
      <c r="E145" s="162" t="s">
        <v>3</v>
      </c>
      <c r="F145" s="257" t="s">
        <v>169</v>
      </c>
      <c r="G145" s="254"/>
      <c r="H145" s="254"/>
      <c r="I145" s="254"/>
      <c r="J145" s="161"/>
      <c r="K145" s="163" t="s">
        <v>3</v>
      </c>
      <c r="L145" s="161"/>
      <c r="M145" s="161"/>
      <c r="N145" s="161"/>
      <c r="O145" s="161"/>
      <c r="P145" s="161"/>
      <c r="Q145" s="161"/>
      <c r="R145" s="164"/>
      <c r="T145" s="165"/>
      <c r="U145" s="161"/>
      <c r="V145" s="161"/>
      <c r="W145" s="161"/>
      <c r="X145" s="161"/>
      <c r="Y145" s="161"/>
      <c r="Z145" s="161"/>
      <c r="AA145" s="166"/>
      <c r="AT145" s="167" t="s">
        <v>146</v>
      </c>
      <c r="AU145" s="167" t="s">
        <v>96</v>
      </c>
      <c r="AV145" s="10" t="s">
        <v>22</v>
      </c>
      <c r="AW145" s="10" t="s">
        <v>36</v>
      </c>
      <c r="AX145" s="10" t="s">
        <v>78</v>
      </c>
      <c r="AY145" s="167" t="s">
        <v>138</v>
      </c>
    </row>
    <row r="146" spans="2:65" s="11" customFormat="1" ht="22.5" customHeight="1">
      <c r="B146" s="168"/>
      <c r="C146" s="169"/>
      <c r="D146" s="169"/>
      <c r="E146" s="170" t="s">
        <v>3</v>
      </c>
      <c r="F146" s="255" t="s">
        <v>170</v>
      </c>
      <c r="G146" s="256"/>
      <c r="H146" s="256"/>
      <c r="I146" s="256"/>
      <c r="J146" s="169"/>
      <c r="K146" s="171">
        <v>1.62</v>
      </c>
      <c r="L146" s="169"/>
      <c r="M146" s="169"/>
      <c r="N146" s="169"/>
      <c r="O146" s="169"/>
      <c r="P146" s="169"/>
      <c r="Q146" s="169"/>
      <c r="R146" s="172"/>
      <c r="T146" s="173"/>
      <c r="U146" s="169"/>
      <c r="V146" s="169"/>
      <c r="W146" s="169"/>
      <c r="X146" s="169"/>
      <c r="Y146" s="169"/>
      <c r="Z146" s="169"/>
      <c r="AA146" s="174"/>
      <c r="AT146" s="175" t="s">
        <v>146</v>
      </c>
      <c r="AU146" s="175" t="s">
        <v>96</v>
      </c>
      <c r="AV146" s="11" t="s">
        <v>96</v>
      </c>
      <c r="AW146" s="11" t="s">
        <v>36</v>
      </c>
      <c r="AX146" s="11" t="s">
        <v>78</v>
      </c>
      <c r="AY146" s="175" t="s">
        <v>138</v>
      </c>
    </row>
    <row r="147" spans="2:65" s="12" customFormat="1" ht="22.5" customHeight="1">
      <c r="B147" s="176"/>
      <c r="C147" s="177"/>
      <c r="D147" s="177"/>
      <c r="E147" s="178" t="s">
        <v>3</v>
      </c>
      <c r="F147" s="258" t="s">
        <v>152</v>
      </c>
      <c r="G147" s="259"/>
      <c r="H147" s="259"/>
      <c r="I147" s="259"/>
      <c r="J147" s="177"/>
      <c r="K147" s="179">
        <v>9.76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146</v>
      </c>
      <c r="AU147" s="183" t="s">
        <v>96</v>
      </c>
      <c r="AV147" s="12" t="s">
        <v>143</v>
      </c>
      <c r="AW147" s="12" t="s">
        <v>36</v>
      </c>
      <c r="AX147" s="12" t="s">
        <v>22</v>
      </c>
      <c r="AY147" s="183" t="s">
        <v>138</v>
      </c>
    </row>
    <row r="148" spans="2:65" s="1" customFormat="1" ht="31.5" customHeight="1">
      <c r="B148" s="124"/>
      <c r="C148" s="153" t="s">
        <v>171</v>
      </c>
      <c r="D148" s="153" t="s">
        <v>139</v>
      </c>
      <c r="E148" s="154" t="s">
        <v>172</v>
      </c>
      <c r="F148" s="249" t="s">
        <v>173</v>
      </c>
      <c r="G148" s="250"/>
      <c r="H148" s="250"/>
      <c r="I148" s="250"/>
      <c r="J148" s="155" t="s">
        <v>142</v>
      </c>
      <c r="K148" s="156">
        <v>9.76</v>
      </c>
      <c r="L148" s="251">
        <v>0</v>
      </c>
      <c r="M148" s="250"/>
      <c r="N148" s="252">
        <f>ROUND(L148*K148,2)</f>
        <v>0</v>
      </c>
      <c r="O148" s="250"/>
      <c r="P148" s="250"/>
      <c r="Q148" s="250"/>
      <c r="R148" s="126"/>
      <c r="T148" s="157" t="s">
        <v>3</v>
      </c>
      <c r="U148" s="42" t="s">
        <v>43</v>
      </c>
      <c r="V148" s="34"/>
      <c r="W148" s="158">
        <f>V148*K148</f>
        <v>0</v>
      </c>
      <c r="X148" s="158">
        <v>0</v>
      </c>
      <c r="Y148" s="158">
        <f>X148*K148</f>
        <v>0</v>
      </c>
      <c r="Z148" s="158">
        <v>0</v>
      </c>
      <c r="AA148" s="159">
        <f>Z148*K148</f>
        <v>0</v>
      </c>
      <c r="AR148" s="16" t="s">
        <v>143</v>
      </c>
      <c r="AT148" s="16" t="s">
        <v>139</v>
      </c>
      <c r="AU148" s="16" t="s">
        <v>96</v>
      </c>
      <c r="AY148" s="16" t="s">
        <v>138</v>
      </c>
      <c r="BE148" s="99">
        <f>IF(U148="základní",N148,0)</f>
        <v>0</v>
      </c>
      <c r="BF148" s="99">
        <f>IF(U148="snížená",N148,0)</f>
        <v>0</v>
      </c>
      <c r="BG148" s="99">
        <f>IF(U148="zákl. přenesená",N148,0)</f>
        <v>0</v>
      </c>
      <c r="BH148" s="99">
        <f>IF(U148="sníž. přenesená",N148,0)</f>
        <v>0</v>
      </c>
      <c r="BI148" s="99">
        <f>IF(U148="nulová",N148,0)</f>
        <v>0</v>
      </c>
      <c r="BJ148" s="16" t="s">
        <v>22</v>
      </c>
      <c r="BK148" s="99">
        <f>ROUND(L148*K148,2)</f>
        <v>0</v>
      </c>
      <c r="BL148" s="16" t="s">
        <v>143</v>
      </c>
      <c r="BM148" s="16" t="s">
        <v>174</v>
      </c>
    </row>
    <row r="149" spans="2:65" s="1" customFormat="1" ht="31.5" customHeight="1">
      <c r="B149" s="124"/>
      <c r="C149" s="153" t="s">
        <v>175</v>
      </c>
      <c r="D149" s="153" t="s">
        <v>139</v>
      </c>
      <c r="E149" s="154" t="s">
        <v>176</v>
      </c>
      <c r="F149" s="249" t="s">
        <v>177</v>
      </c>
      <c r="G149" s="250"/>
      <c r="H149" s="250"/>
      <c r="I149" s="250"/>
      <c r="J149" s="155" t="s">
        <v>142</v>
      </c>
      <c r="K149" s="156">
        <v>82.622</v>
      </c>
      <c r="L149" s="251">
        <v>0</v>
      </c>
      <c r="M149" s="250"/>
      <c r="N149" s="252">
        <f>ROUND(L149*K149,2)</f>
        <v>0</v>
      </c>
      <c r="O149" s="250"/>
      <c r="P149" s="250"/>
      <c r="Q149" s="250"/>
      <c r="R149" s="126"/>
      <c r="T149" s="157" t="s">
        <v>3</v>
      </c>
      <c r="U149" s="42" t="s">
        <v>43</v>
      </c>
      <c r="V149" s="34"/>
      <c r="W149" s="158">
        <f>V149*K149</f>
        <v>0</v>
      </c>
      <c r="X149" s="158">
        <v>0</v>
      </c>
      <c r="Y149" s="158">
        <f>X149*K149</f>
        <v>0</v>
      </c>
      <c r="Z149" s="158">
        <v>0</v>
      </c>
      <c r="AA149" s="159">
        <f>Z149*K149</f>
        <v>0</v>
      </c>
      <c r="AR149" s="16" t="s">
        <v>143</v>
      </c>
      <c r="AT149" s="16" t="s">
        <v>139</v>
      </c>
      <c r="AU149" s="16" t="s">
        <v>96</v>
      </c>
      <c r="AY149" s="16" t="s">
        <v>138</v>
      </c>
      <c r="BE149" s="99">
        <f>IF(U149="základní",N149,0)</f>
        <v>0</v>
      </c>
      <c r="BF149" s="99">
        <f>IF(U149="snížená",N149,0)</f>
        <v>0</v>
      </c>
      <c r="BG149" s="99">
        <f>IF(U149="zákl. přenesená",N149,0)</f>
        <v>0</v>
      </c>
      <c r="BH149" s="99">
        <f>IF(U149="sníž. přenesená",N149,0)</f>
        <v>0</v>
      </c>
      <c r="BI149" s="99">
        <f>IF(U149="nulová",N149,0)</f>
        <v>0</v>
      </c>
      <c r="BJ149" s="16" t="s">
        <v>22</v>
      </c>
      <c r="BK149" s="99">
        <f>ROUND(L149*K149,2)</f>
        <v>0</v>
      </c>
      <c r="BL149" s="16" t="s">
        <v>143</v>
      </c>
      <c r="BM149" s="16" t="s">
        <v>178</v>
      </c>
    </row>
    <row r="150" spans="2:65" s="10" customFormat="1" ht="22.5" customHeight="1">
      <c r="B150" s="160"/>
      <c r="C150" s="161"/>
      <c r="D150" s="161"/>
      <c r="E150" s="162" t="s">
        <v>3</v>
      </c>
      <c r="F150" s="253" t="s">
        <v>179</v>
      </c>
      <c r="G150" s="254"/>
      <c r="H150" s="254"/>
      <c r="I150" s="254"/>
      <c r="J150" s="161"/>
      <c r="K150" s="163" t="s">
        <v>3</v>
      </c>
      <c r="L150" s="161"/>
      <c r="M150" s="161"/>
      <c r="N150" s="161"/>
      <c r="O150" s="161"/>
      <c r="P150" s="161"/>
      <c r="Q150" s="161"/>
      <c r="R150" s="164"/>
      <c r="T150" s="165"/>
      <c r="U150" s="161"/>
      <c r="V150" s="161"/>
      <c r="W150" s="161"/>
      <c r="X150" s="161"/>
      <c r="Y150" s="161"/>
      <c r="Z150" s="161"/>
      <c r="AA150" s="166"/>
      <c r="AT150" s="167" t="s">
        <v>146</v>
      </c>
      <c r="AU150" s="167" t="s">
        <v>96</v>
      </c>
      <c r="AV150" s="10" t="s">
        <v>22</v>
      </c>
      <c r="AW150" s="10" t="s">
        <v>36</v>
      </c>
      <c r="AX150" s="10" t="s">
        <v>78</v>
      </c>
      <c r="AY150" s="167" t="s">
        <v>138</v>
      </c>
    </row>
    <row r="151" spans="2:65" s="11" customFormat="1" ht="22.5" customHeight="1">
      <c r="B151" s="168"/>
      <c r="C151" s="169"/>
      <c r="D151" s="169"/>
      <c r="E151" s="170" t="s">
        <v>3</v>
      </c>
      <c r="F151" s="255" t="s">
        <v>180</v>
      </c>
      <c r="G151" s="256"/>
      <c r="H151" s="256"/>
      <c r="I151" s="256"/>
      <c r="J151" s="169"/>
      <c r="K151" s="171">
        <v>63.555</v>
      </c>
      <c r="L151" s="169"/>
      <c r="M151" s="169"/>
      <c r="N151" s="169"/>
      <c r="O151" s="169"/>
      <c r="P151" s="169"/>
      <c r="Q151" s="169"/>
      <c r="R151" s="172"/>
      <c r="T151" s="173"/>
      <c r="U151" s="169"/>
      <c r="V151" s="169"/>
      <c r="W151" s="169"/>
      <c r="X151" s="169"/>
      <c r="Y151" s="169"/>
      <c r="Z151" s="169"/>
      <c r="AA151" s="174"/>
      <c r="AT151" s="175" t="s">
        <v>146</v>
      </c>
      <c r="AU151" s="175" t="s">
        <v>96</v>
      </c>
      <c r="AV151" s="11" t="s">
        <v>96</v>
      </c>
      <c r="AW151" s="11" t="s">
        <v>36</v>
      </c>
      <c r="AX151" s="11" t="s">
        <v>78</v>
      </c>
      <c r="AY151" s="175" t="s">
        <v>138</v>
      </c>
    </row>
    <row r="152" spans="2:65" s="11" customFormat="1" ht="22.5" customHeight="1">
      <c r="B152" s="168"/>
      <c r="C152" s="169"/>
      <c r="D152" s="169"/>
      <c r="E152" s="170" t="s">
        <v>3</v>
      </c>
      <c r="F152" s="255" t="s">
        <v>181</v>
      </c>
      <c r="G152" s="256"/>
      <c r="H152" s="256"/>
      <c r="I152" s="256"/>
      <c r="J152" s="169"/>
      <c r="K152" s="171">
        <v>19.067</v>
      </c>
      <c r="L152" s="169"/>
      <c r="M152" s="169"/>
      <c r="N152" s="169"/>
      <c r="O152" s="169"/>
      <c r="P152" s="169"/>
      <c r="Q152" s="169"/>
      <c r="R152" s="172"/>
      <c r="T152" s="173"/>
      <c r="U152" s="169"/>
      <c r="V152" s="169"/>
      <c r="W152" s="169"/>
      <c r="X152" s="169"/>
      <c r="Y152" s="169"/>
      <c r="Z152" s="169"/>
      <c r="AA152" s="174"/>
      <c r="AT152" s="175" t="s">
        <v>146</v>
      </c>
      <c r="AU152" s="175" t="s">
        <v>96</v>
      </c>
      <c r="AV152" s="11" t="s">
        <v>96</v>
      </c>
      <c r="AW152" s="11" t="s">
        <v>36</v>
      </c>
      <c r="AX152" s="11" t="s">
        <v>78</v>
      </c>
      <c r="AY152" s="175" t="s">
        <v>138</v>
      </c>
    </row>
    <row r="153" spans="2:65" s="12" customFormat="1" ht="22.5" customHeight="1">
      <c r="B153" s="176"/>
      <c r="C153" s="177"/>
      <c r="D153" s="177"/>
      <c r="E153" s="178" t="s">
        <v>3</v>
      </c>
      <c r="F153" s="258" t="s">
        <v>152</v>
      </c>
      <c r="G153" s="259"/>
      <c r="H153" s="259"/>
      <c r="I153" s="259"/>
      <c r="J153" s="177"/>
      <c r="K153" s="179">
        <v>82.622</v>
      </c>
      <c r="L153" s="177"/>
      <c r="M153" s="177"/>
      <c r="N153" s="177"/>
      <c r="O153" s="177"/>
      <c r="P153" s="177"/>
      <c r="Q153" s="177"/>
      <c r="R153" s="180"/>
      <c r="T153" s="181"/>
      <c r="U153" s="177"/>
      <c r="V153" s="177"/>
      <c r="W153" s="177"/>
      <c r="X153" s="177"/>
      <c r="Y153" s="177"/>
      <c r="Z153" s="177"/>
      <c r="AA153" s="182"/>
      <c r="AT153" s="183" t="s">
        <v>146</v>
      </c>
      <c r="AU153" s="183" t="s">
        <v>96</v>
      </c>
      <c r="AV153" s="12" t="s">
        <v>143</v>
      </c>
      <c r="AW153" s="12" t="s">
        <v>36</v>
      </c>
      <c r="AX153" s="12" t="s">
        <v>22</v>
      </c>
      <c r="AY153" s="183" t="s">
        <v>138</v>
      </c>
    </row>
    <row r="154" spans="2:65" s="1" customFormat="1" ht="31.5" customHeight="1">
      <c r="B154" s="124"/>
      <c r="C154" s="153" t="s">
        <v>182</v>
      </c>
      <c r="D154" s="153" t="s">
        <v>139</v>
      </c>
      <c r="E154" s="154" t="s">
        <v>183</v>
      </c>
      <c r="F154" s="249" t="s">
        <v>184</v>
      </c>
      <c r="G154" s="250"/>
      <c r="H154" s="250"/>
      <c r="I154" s="250"/>
      <c r="J154" s="155" t="s">
        <v>142</v>
      </c>
      <c r="K154" s="156">
        <v>82.622</v>
      </c>
      <c r="L154" s="251">
        <v>0</v>
      </c>
      <c r="M154" s="250"/>
      <c r="N154" s="252">
        <f>ROUND(L154*K154,2)</f>
        <v>0</v>
      </c>
      <c r="O154" s="250"/>
      <c r="P154" s="250"/>
      <c r="Q154" s="250"/>
      <c r="R154" s="126"/>
      <c r="T154" s="157" t="s">
        <v>3</v>
      </c>
      <c r="U154" s="42" t="s">
        <v>43</v>
      </c>
      <c r="V154" s="34"/>
      <c r="W154" s="158">
        <f>V154*K154</f>
        <v>0</v>
      </c>
      <c r="X154" s="158">
        <v>0</v>
      </c>
      <c r="Y154" s="158">
        <f>X154*K154</f>
        <v>0</v>
      </c>
      <c r="Z154" s="158">
        <v>0</v>
      </c>
      <c r="AA154" s="159">
        <f>Z154*K154</f>
        <v>0</v>
      </c>
      <c r="AR154" s="16" t="s">
        <v>143</v>
      </c>
      <c r="AT154" s="16" t="s">
        <v>139</v>
      </c>
      <c r="AU154" s="16" t="s">
        <v>96</v>
      </c>
      <c r="AY154" s="16" t="s">
        <v>138</v>
      </c>
      <c r="BE154" s="99">
        <f>IF(U154="základní",N154,0)</f>
        <v>0</v>
      </c>
      <c r="BF154" s="99">
        <f>IF(U154="snížená",N154,0)</f>
        <v>0</v>
      </c>
      <c r="BG154" s="99">
        <f>IF(U154="zákl. přenesená",N154,0)</f>
        <v>0</v>
      </c>
      <c r="BH154" s="99">
        <f>IF(U154="sníž. přenesená",N154,0)</f>
        <v>0</v>
      </c>
      <c r="BI154" s="99">
        <f>IF(U154="nulová",N154,0)</f>
        <v>0</v>
      </c>
      <c r="BJ154" s="16" t="s">
        <v>22</v>
      </c>
      <c r="BK154" s="99">
        <f>ROUND(L154*K154,2)</f>
        <v>0</v>
      </c>
      <c r="BL154" s="16" t="s">
        <v>143</v>
      </c>
      <c r="BM154" s="16" t="s">
        <v>185</v>
      </c>
    </row>
    <row r="155" spans="2:65" s="1" customFormat="1" ht="57" customHeight="1">
      <c r="B155" s="124"/>
      <c r="C155" s="153" t="s">
        <v>186</v>
      </c>
      <c r="D155" s="153" t="s">
        <v>139</v>
      </c>
      <c r="E155" s="154" t="s">
        <v>187</v>
      </c>
      <c r="F155" s="249" t="s">
        <v>188</v>
      </c>
      <c r="G155" s="250"/>
      <c r="H155" s="250"/>
      <c r="I155" s="250"/>
      <c r="J155" s="155" t="s">
        <v>142</v>
      </c>
      <c r="K155" s="156">
        <v>2.2679999999999998</v>
      </c>
      <c r="L155" s="251">
        <v>0</v>
      </c>
      <c r="M155" s="250"/>
      <c r="N155" s="252">
        <f>ROUND(L155*K155,2)</f>
        <v>0</v>
      </c>
      <c r="O155" s="250"/>
      <c r="P155" s="250"/>
      <c r="Q155" s="250"/>
      <c r="R155" s="126"/>
      <c r="T155" s="157" t="s">
        <v>3</v>
      </c>
      <c r="U155" s="42" t="s">
        <v>43</v>
      </c>
      <c r="V155" s="34"/>
      <c r="W155" s="158">
        <f>V155*K155</f>
        <v>0</v>
      </c>
      <c r="X155" s="158">
        <v>0</v>
      </c>
      <c r="Y155" s="158">
        <f>X155*K155</f>
        <v>0</v>
      </c>
      <c r="Z155" s="158">
        <v>0</v>
      </c>
      <c r="AA155" s="159">
        <f>Z155*K155</f>
        <v>0</v>
      </c>
      <c r="AR155" s="16" t="s">
        <v>143</v>
      </c>
      <c r="AT155" s="16" t="s">
        <v>139</v>
      </c>
      <c r="AU155" s="16" t="s">
        <v>96</v>
      </c>
      <c r="AY155" s="16" t="s">
        <v>138</v>
      </c>
      <c r="BE155" s="99">
        <f>IF(U155="základní",N155,0)</f>
        <v>0</v>
      </c>
      <c r="BF155" s="99">
        <f>IF(U155="snížená",N155,0)</f>
        <v>0</v>
      </c>
      <c r="BG155" s="99">
        <f>IF(U155="zákl. přenesená",N155,0)</f>
        <v>0</v>
      </c>
      <c r="BH155" s="99">
        <f>IF(U155="sníž. přenesená",N155,0)</f>
        <v>0</v>
      </c>
      <c r="BI155" s="99">
        <f>IF(U155="nulová",N155,0)</f>
        <v>0</v>
      </c>
      <c r="BJ155" s="16" t="s">
        <v>22</v>
      </c>
      <c r="BK155" s="99">
        <f>ROUND(L155*K155,2)</f>
        <v>0</v>
      </c>
      <c r="BL155" s="16" t="s">
        <v>143</v>
      </c>
      <c r="BM155" s="16" t="s">
        <v>189</v>
      </c>
    </row>
    <row r="156" spans="2:65" s="10" customFormat="1" ht="22.5" customHeight="1">
      <c r="B156" s="160"/>
      <c r="C156" s="161"/>
      <c r="D156" s="161"/>
      <c r="E156" s="162" t="s">
        <v>3</v>
      </c>
      <c r="F156" s="253" t="s">
        <v>190</v>
      </c>
      <c r="G156" s="254"/>
      <c r="H156" s="254"/>
      <c r="I156" s="254"/>
      <c r="J156" s="161"/>
      <c r="K156" s="163" t="s">
        <v>3</v>
      </c>
      <c r="L156" s="161"/>
      <c r="M156" s="161"/>
      <c r="N156" s="161"/>
      <c r="O156" s="161"/>
      <c r="P156" s="161"/>
      <c r="Q156" s="161"/>
      <c r="R156" s="164"/>
      <c r="T156" s="165"/>
      <c r="U156" s="161"/>
      <c r="V156" s="161"/>
      <c r="W156" s="161"/>
      <c r="X156" s="161"/>
      <c r="Y156" s="161"/>
      <c r="Z156" s="161"/>
      <c r="AA156" s="166"/>
      <c r="AT156" s="167" t="s">
        <v>146</v>
      </c>
      <c r="AU156" s="167" t="s">
        <v>96</v>
      </c>
      <c r="AV156" s="10" t="s">
        <v>22</v>
      </c>
      <c r="AW156" s="10" t="s">
        <v>36</v>
      </c>
      <c r="AX156" s="10" t="s">
        <v>78</v>
      </c>
      <c r="AY156" s="167" t="s">
        <v>138</v>
      </c>
    </row>
    <row r="157" spans="2:65" s="11" customFormat="1" ht="22.5" customHeight="1">
      <c r="B157" s="168"/>
      <c r="C157" s="169"/>
      <c r="D157" s="169"/>
      <c r="E157" s="170" t="s">
        <v>3</v>
      </c>
      <c r="F157" s="255" t="s">
        <v>191</v>
      </c>
      <c r="G157" s="256"/>
      <c r="H157" s="256"/>
      <c r="I157" s="256"/>
      <c r="J157" s="169"/>
      <c r="K157" s="171">
        <v>2.2679999999999998</v>
      </c>
      <c r="L157" s="169"/>
      <c r="M157" s="169"/>
      <c r="N157" s="169"/>
      <c r="O157" s="169"/>
      <c r="P157" s="169"/>
      <c r="Q157" s="169"/>
      <c r="R157" s="172"/>
      <c r="T157" s="173"/>
      <c r="U157" s="169"/>
      <c r="V157" s="169"/>
      <c r="W157" s="169"/>
      <c r="X157" s="169"/>
      <c r="Y157" s="169"/>
      <c r="Z157" s="169"/>
      <c r="AA157" s="174"/>
      <c r="AT157" s="175" t="s">
        <v>146</v>
      </c>
      <c r="AU157" s="175" t="s">
        <v>96</v>
      </c>
      <c r="AV157" s="11" t="s">
        <v>96</v>
      </c>
      <c r="AW157" s="11" t="s">
        <v>36</v>
      </c>
      <c r="AX157" s="11" t="s">
        <v>78</v>
      </c>
      <c r="AY157" s="175" t="s">
        <v>138</v>
      </c>
    </row>
    <row r="158" spans="2:65" s="12" customFormat="1" ht="22.5" customHeight="1">
      <c r="B158" s="176"/>
      <c r="C158" s="177"/>
      <c r="D158" s="177"/>
      <c r="E158" s="178" t="s">
        <v>3</v>
      </c>
      <c r="F158" s="258" t="s">
        <v>152</v>
      </c>
      <c r="G158" s="259"/>
      <c r="H158" s="259"/>
      <c r="I158" s="259"/>
      <c r="J158" s="177"/>
      <c r="K158" s="179">
        <v>2.2679999999999998</v>
      </c>
      <c r="L158" s="177"/>
      <c r="M158" s="177"/>
      <c r="N158" s="177"/>
      <c r="O158" s="177"/>
      <c r="P158" s="177"/>
      <c r="Q158" s="177"/>
      <c r="R158" s="180"/>
      <c r="T158" s="181"/>
      <c r="U158" s="177"/>
      <c r="V158" s="177"/>
      <c r="W158" s="177"/>
      <c r="X158" s="177"/>
      <c r="Y158" s="177"/>
      <c r="Z158" s="177"/>
      <c r="AA158" s="182"/>
      <c r="AT158" s="183" t="s">
        <v>146</v>
      </c>
      <c r="AU158" s="183" t="s">
        <v>96</v>
      </c>
      <c r="AV158" s="12" t="s">
        <v>143</v>
      </c>
      <c r="AW158" s="12" t="s">
        <v>36</v>
      </c>
      <c r="AX158" s="12" t="s">
        <v>22</v>
      </c>
      <c r="AY158" s="183" t="s">
        <v>138</v>
      </c>
    </row>
    <row r="159" spans="2:65" s="1" customFormat="1" ht="31.5" customHeight="1">
      <c r="B159" s="124"/>
      <c r="C159" s="153" t="s">
        <v>192</v>
      </c>
      <c r="D159" s="153" t="s">
        <v>139</v>
      </c>
      <c r="E159" s="154" t="s">
        <v>193</v>
      </c>
      <c r="F159" s="249" t="s">
        <v>194</v>
      </c>
      <c r="G159" s="250"/>
      <c r="H159" s="250"/>
      <c r="I159" s="250"/>
      <c r="J159" s="155" t="s">
        <v>142</v>
      </c>
      <c r="K159" s="156">
        <v>2.2679999999999998</v>
      </c>
      <c r="L159" s="251">
        <v>0</v>
      </c>
      <c r="M159" s="250"/>
      <c r="N159" s="252">
        <f>ROUND(L159*K159,2)</f>
        <v>0</v>
      </c>
      <c r="O159" s="250"/>
      <c r="P159" s="250"/>
      <c r="Q159" s="250"/>
      <c r="R159" s="126"/>
      <c r="T159" s="157" t="s">
        <v>3</v>
      </c>
      <c r="U159" s="42" t="s">
        <v>43</v>
      </c>
      <c r="V159" s="34"/>
      <c r="W159" s="158">
        <f>V159*K159</f>
        <v>0</v>
      </c>
      <c r="X159" s="158">
        <v>0</v>
      </c>
      <c r="Y159" s="158">
        <f>X159*K159</f>
        <v>0</v>
      </c>
      <c r="Z159" s="158">
        <v>0</v>
      </c>
      <c r="AA159" s="159">
        <f>Z159*K159</f>
        <v>0</v>
      </c>
      <c r="AR159" s="16" t="s">
        <v>143</v>
      </c>
      <c r="AT159" s="16" t="s">
        <v>139</v>
      </c>
      <c r="AU159" s="16" t="s">
        <v>96</v>
      </c>
      <c r="AY159" s="16" t="s">
        <v>138</v>
      </c>
      <c r="BE159" s="99">
        <f>IF(U159="základní",N159,0)</f>
        <v>0</v>
      </c>
      <c r="BF159" s="99">
        <f>IF(U159="snížená",N159,0)</f>
        <v>0</v>
      </c>
      <c r="BG159" s="99">
        <f>IF(U159="zákl. přenesená",N159,0)</f>
        <v>0</v>
      </c>
      <c r="BH159" s="99">
        <f>IF(U159="sníž. přenesená",N159,0)</f>
        <v>0</v>
      </c>
      <c r="BI159" s="99">
        <f>IF(U159="nulová",N159,0)</f>
        <v>0</v>
      </c>
      <c r="BJ159" s="16" t="s">
        <v>22</v>
      </c>
      <c r="BK159" s="99">
        <f>ROUND(L159*K159,2)</f>
        <v>0</v>
      </c>
      <c r="BL159" s="16" t="s">
        <v>143</v>
      </c>
      <c r="BM159" s="16" t="s">
        <v>195</v>
      </c>
    </row>
    <row r="160" spans="2:65" s="1" customFormat="1" ht="31.5" customHeight="1">
      <c r="B160" s="124"/>
      <c r="C160" s="153" t="s">
        <v>27</v>
      </c>
      <c r="D160" s="153" t="s">
        <v>139</v>
      </c>
      <c r="E160" s="154" t="s">
        <v>196</v>
      </c>
      <c r="F160" s="249" t="s">
        <v>197</v>
      </c>
      <c r="G160" s="250"/>
      <c r="H160" s="250"/>
      <c r="I160" s="250"/>
      <c r="J160" s="155" t="s">
        <v>142</v>
      </c>
      <c r="K160" s="156">
        <v>234.18600000000001</v>
      </c>
      <c r="L160" s="251">
        <v>0</v>
      </c>
      <c r="M160" s="250"/>
      <c r="N160" s="252">
        <f>ROUND(L160*K160,2)</f>
        <v>0</v>
      </c>
      <c r="O160" s="250"/>
      <c r="P160" s="250"/>
      <c r="Q160" s="250"/>
      <c r="R160" s="126"/>
      <c r="T160" s="157" t="s">
        <v>3</v>
      </c>
      <c r="U160" s="42" t="s">
        <v>43</v>
      </c>
      <c r="V160" s="34"/>
      <c r="W160" s="158">
        <f>V160*K160</f>
        <v>0</v>
      </c>
      <c r="X160" s="158">
        <v>0</v>
      </c>
      <c r="Y160" s="158">
        <f>X160*K160</f>
        <v>0</v>
      </c>
      <c r="Z160" s="158">
        <v>0</v>
      </c>
      <c r="AA160" s="159">
        <f>Z160*K160</f>
        <v>0</v>
      </c>
      <c r="AR160" s="16" t="s">
        <v>143</v>
      </c>
      <c r="AT160" s="16" t="s">
        <v>139</v>
      </c>
      <c r="AU160" s="16" t="s">
        <v>96</v>
      </c>
      <c r="AY160" s="16" t="s">
        <v>138</v>
      </c>
      <c r="BE160" s="99">
        <f>IF(U160="základní",N160,0)</f>
        <v>0</v>
      </c>
      <c r="BF160" s="99">
        <f>IF(U160="snížená",N160,0)</f>
        <v>0</v>
      </c>
      <c r="BG160" s="99">
        <f>IF(U160="zákl. přenesená",N160,0)</f>
        <v>0</v>
      </c>
      <c r="BH160" s="99">
        <f>IF(U160="sníž. přenesená",N160,0)</f>
        <v>0</v>
      </c>
      <c r="BI160" s="99">
        <f>IF(U160="nulová",N160,0)</f>
        <v>0</v>
      </c>
      <c r="BJ160" s="16" t="s">
        <v>22</v>
      </c>
      <c r="BK160" s="99">
        <f>ROUND(L160*K160,2)</f>
        <v>0</v>
      </c>
      <c r="BL160" s="16" t="s">
        <v>143</v>
      </c>
      <c r="BM160" s="16" t="s">
        <v>198</v>
      </c>
    </row>
    <row r="161" spans="2:65" s="11" customFormat="1" ht="22.5" customHeight="1">
      <c r="B161" s="168"/>
      <c r="C161" s="169"/>
      <c r="D161" s="169"/>
      <c r="E161" s="170" t="s">
        <v>3</v>
      </c>
      <c r="F161" s="260" t="s">
        <v>199</v>
      </c>
      <c r="G161" s="256"/>
      <c r="H161" s="256"/>
      <c r="I161" s="256"/>
      <c r="J161" s="169"/>
      <c r="K161" s="171">
        <v>210</v>
      </c>
      <c r="L161" s="169"/>
      <c r="M161" s="169"/>
      <c r="N161" s="169"/>
      <c r="O161" s="169"/>
      <c r="P161" s="169"/>
      <c r="Q161" s="169"/>
      <c r="R161" s="172"/>
      <c r="T161" s="173"/>
      <c r="U161" s="169"/>
      <c r="V161" s="169"/>
      <c r="W161" s="169"/>
      <c r="X161" s="169"/>
      <c r="Y161" s="169"/>
      <c r="Z161" s="169"/>
      <c r="AA161" s="174"/>
      <c r="AT161" s="175" t="s">
        <v>146</v>
      </c>
      <c r="AU161" s="175" t="s">
        <v>96</v>
      </c>
      <c r="AV161" s="11" t="s">
        <v>96</v>
      </c>
      <c r="AW161" s="11" t="s">
        <v>36</v>
      </c>
      <c r="AX161" s="11" t="s">
        <v>78</v>
      </c>
      <c r="AY161" s="175" t="s">
        <v>138</v>
      </c>
    </row>
    <row r="162" spans="2:65" s="11" customFormat="1" ht="22.5" customHeight="1">
      <c r="B162" s="168"/>
      <c r="C162" s="169"/>
      <c r="D162" s="169"/>
      <c r="E162" s="170" t="s">
        <v>3</v>
      </c>
      <c r="F162" s="255" t="s">
        <v>200</v>
      </c>
      <c r="G162" s="256"/>
      <c r="H162" s="256"/>
      <c r="I162" s="256"/>
      <c r="J162" s="169"/>
      <c r="K162" s="171">
        <v>24.186</v>
      </c>
      <c r="L162" s="169"/>
      <c r="M162" s="169"/>
      <c r="N162" s="169"/>
      <c r="O162" s="169"/>
      <c r="P162" s="169"/>
      <c r="Q162" s="169"/>
      <c r="R162" s="172"/>
      <c r="T162" s="173"/>
      <c r="U162" s="169"/>
      <c r="V162" s="169"/>
      <c r="W162" s="169"/>
      <c r="X162" s="169"/>
      <c r="Y162" s="169"/>
      <c r="Z162" s="169"/>
      <c r="AA162" s="174"/>
      <c r="AT162" s="175" t="s">
        <v>146</v>
      </c>
      <c r="AU162" s="175" t="s">
        <v>96</v>
      </c>
      <c r="AV162" s="11" t="s">
        <v>96</v>
      </c>
      <c r="AW162" s="11" t="s">
        <v>36</v>
      </c>
      <c r="AX162" s="11" t="s">
        <v>78</v>
      </c>
      <c r="AY162" s="175" t="s">
        <v>138</v>
      </c>
    </row>
    <row r="163" spans="2:65" s="12" customFormat="1" ht="22.5" customHeight="1">
      <c r="B163" s="176"/>
      <c r="C163" s="177"/>
      <c r="D163" s="177"/>
      <c r="E163" s="178" t="s">
        <v>3</v>
      </c>
      <c r="F163" s="258" t="s">
        <v>152</v>
      </c>
      <c r="G163" s="259"/>
      <c r="H163" s="259"/>
      <c r="I163" s="259"/>
      <c r="J163" s="177"/>
      <c r="K163" s="179">
        <v>234.18600000000001</v>
      </c>
      <c r="L163" s="177"/>
      <c r="M163" s="177"/>
      <c r="N163" s="177"/>
      <c r="O163" s="177"/>
      <c r="P163" s="177"/>
      <c r="Q163" s="177"/>
      <c r="R163" s="180"/>
      <c r="T163" s="181"/>
      <c r="U163" s="177"/>
      <c r="V163" s="177"/>
      <c r="W163" s="177"/>
      <c r="X163" s="177"/>
      <c r="Y163" s="177"/>
      <c r="Z163" s="177"/>
      <c r="AA163" s="182"/>
      <c r="AT163" s="183" t="s">
        <v>146</v>
      </c>
      <c r="AU163" s="183" t="s">
        <v>96</v>
      </c>
      <c r="AV163" s="12" t="s">
        <v>143</v>
      </c>
      <c r="AW163" s="12" t="s">
        <v>36</v>
      </c>
      <c r="AX163" s="12" t="s">
        <v>22</v>
      </c>
      <c r="AY163" s="183" t="s">
        <v>138</v>
      </c>
    </row>
    <row r="164" spans="2:65" s="1" customFormat="1" ht="44.25" customHeight="1">
      <c r="B164" s="124"/>
      <c r="C164" s="153" t="s">
        <v>201</v>
      </c>
      <c r="D164" s="153" t="s">
        <v>139</v>
      </c>
      <c r="E164" s="154" t="s">
        <v>202</v>
      </c>
      <c r="F164" s="249" t="s">
        <v>203</v>
      </c>
      <c r="G164" s="250"/>
      <c r="H164" s="250"/>
      <c r="I164" s="250"/>
      <c r="J164" s="155" t="s">
        <v>142</v>
      </c>
      <c r="K164" s="156">
        <v>150.81399999999999</v>
      </c>
      <c r="L164" s="251">
        <v>0</v>
      </c>
      <c r="M164" s="250"/>
      <c r="N164" s="252">
        <f>ROUND(L164*K164,2)</f>
        <v>0</v>
      </c>
      <c r="O164" s="250"/>
      <c r="P164" s="250"/>
      <c r="Q164" s="250"/>
      <c r="R164" s="126"/>
      <c r="T164" s="157" t="s">
        <v>3</v>
      </c>
      <c r="U164" s="42" t="s">
        <v>43</v>
      </c>
      <c r="V164" s="34"/>
      <c r="W164" s="158">
        <f>V164*K164</f>
        <v>0</v>
      </c>
      <c r="X164" s="158">
        <v>0</v>
      </c>
      <c r="Y164" s="158">
        <f>X164*K164</f>
        <v>0</v>
      </c>
      <c r="Z164" s="158">
        <v>0</v>
      </c>
      <c r="AA164" s="159">
        <f>Z164*K164</f>
        <v>0</v>
      </c>
      <c r="AR164" s="16" t="s">
        <v>143</v>
      </c>
      <c r="AT164" s="16" t="s">
        <v>139</v>
      </c>
      <c r="AU164" s="16" t="s">
        <v>96</v>
      </c>
      <c r="AY164" s="16" t="s">
        <v>138</v>
      </c>
      <c r="BE164" s="99">
        <f>IF(U164="základní",N164,0)</f>
        <v>0</v>
      </c>
      <c r="BF164" s="99">
        <f>IF(U164="snížená",N164,0)</f>
        <v>0</v>
      </c>
      <c r="BG164" s="99">
        <f>IF(U164="zákl. přenesená",N164,0)</f>
        <v>0</v>
      </c>
      <c r="BH164" s="99">
        <f>IF(U164="sníž. přenesená",N164,0)</f>
        <v>0</v>
      </c>
      <c r="BI164" s="99">
        <f>IF(U164="nulová",N164,0)</f>
        <v>0</v>
      </c>
      <c r="BJ164" s="16" t="s">
        <v>22</v>
      </c>
      <c r="BK164" s="99">
        <f>ROUND(L164*K164,2)</f>
        <v>0</v>
      </c>
      <c r="BL164" s="16" t="s">
        <v>143</v>
      </c>
      <c r="BM164" s="16" t="s">
        <v>204</v>
      </c>
    </row>
    <row r="165" spans="2:65" s="11" customFormat="1" ht="31.5" customHeight="1">
      <c r="B165" s="168"/>
      <c r="C165" s="169"/>
      <c r="D165" s="169"/>
      <c r="E165" s="170" t="s">
        <v>3</v>
      </c>
      <c r="F165" s="260" t="s">
        <v>205</v>
      </c>
      <c r="G165" s="256"/>
      <c r="H165" s="256"/>
      <c r="I165" s="256"/>
      <c r="J165" s="169"/>
      <c r="K165" s="171">
        <v>150.81399999999999</v>
      </c>
      <c r="L165" s="169"/>
      <c r="M165" s="169"/>
      <c r="N165" s="169"/>
      <c r="O165" s="169"/>
      <c r="P165" s="169"/>
      <c r="Q165" s="169"/>
      <c r="R165" s="172"/>
      <c r="T165" s="173"/>
      <c r="U165" s="169"/>
      <c r="V165" s="169"/>
      <c r="W165" s="169"/>
      <c r="X165" s="169"/>
      <c r="Y165" s="169"/>
      <c r="Z165" s="169"/>
      <c r="AA165" s="174"/>
      <c r="AT165" s="175" t="s">
        <v>146</v>
      </c>
      <c r="AU165" s="175" t="s">
        <v>96</v>
      </c>
      <c r="AV165" s="11" t="s">
        <v>96</v>
      </c>
      <c r="AW165" s="11" t="s">
        <v>36</v>
      </c>
      <c r="AX165" s="11" t="s">
        <v>78</v>
      </c>
      <c r="AY165" s="175" t="s">
        <v>138</v>
      </c>
    </row>
    <row r="166" spans="2:65" s="12" customFormat="1" ht="22.5" customHeight="1">
      <c r="B166" s="176"/>
      <c r="C166" s="177"/>
      <c r="D166" s="177"/>
      <c r="E166" s="178" t="s">
        <v>3</v>
      </c>
      <c r="F166" s="258" t="s">
        <v>152</v>
      </c>
      <c r="G166" s="259"/>
      <c r="H166" s="259"/>
      <c r="I166" s="259"/>
      <c r="J166" s="177"/>
      <c r="K166" s="179">
        <v>150.81399999999999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146</v>
      </c>
      <c r="AU166" s="183" t="s">
        <v>96</v>
      </c>
      <c r="AV166" s="12" t="s">
        <v>143</v>
      </c>
      <c r="AW166" s="12" t="s">
        <v>36</v>
      </c>
      <c r="AX166" s="12" t="s">
        <v>22</v>
      </c>
      <c r="AY166" s="183" t="s">
        <v>138</v>
      </c>
    </row>
    <row r="167" spans="2:65" s="1" customFormat="1" ht="31.5" customHeight="1">
      <c r="B167" s="124"/>
      <c r="C167" s="153" t="s">
        <v>206</v>
      </c>
      <c r="D167" s="153" t="s">
        <v>139</v>
      </c>
      <c r="E167" s="154" t="s">
        <v>207</v>
      </c>
      <c r="F167" s="249" t="s">
        <v>208</v>
      </c>
      <c r="G167" s="250"/>
      <c r="H167" s="250"/>
      <c r="I167" s="250"/>
      <c r="J167" s="155" t="s">
        <v>142</v>
      </c>
      <c r="K167" s="156">
        <v>150.81399999999999</v>
      </c>
      <c r="L167" s="251">
        <v>0</v>
      </c>
      <c r="M167" s="250"/>
      <c r="N167" s="252">
        <f>ROUND(L167*K167,2)</f>
        <v>0</v>
      </c>
      <c r="O167" s="250"/>
      <c r="P167" s="250"/>
      <c r="Q167" s="250"/>
      <c r="R167" s="126"/>
      <c r="T167" s="157" t="s">
        <v>3</v>
      </c>
      <c r="U167" s="42" t="s">
        <v>43</v>
      </c>
      <c r="V167" s="34"/>
      <c r="W167" s="158">
        <f>V167*K167</f>
        <v>0</v>
      </c>
      <c r="X167" s="158">
        <v>0</v>
      </c>
      <c r="Y167" s="158">
        <f>X167*K167</f>
        <v>0</v>
      </c>
      <c r="Z167" s="158">
        <v>0</v>
      </c>
      <c r="AA167" s="159">
        <f>Z167*K167</f>
        <v>0</v>
      </c>
      <c r="AR167" s="16" t="s">
        <v>143</v>
      </c>
      <c r="AT167" s="16" t="s">
        <v>139</v>
      </c>
      <c r="AU167" s="16" t="s">
        <v>96</v>
      </c>
      <c r="AY167" s="16" t="s">
        <v>138</v>
      </c>
      <c r="BE167" s="99">
        <f>IF(U167="základní",N167,0)</f>
        <v>0</v>
      </c>
      <c r="BF167" s="99">
        <f>IF(U167="snížená",N167,0)</f>
        <v>0</v>
      </c>
      <c r="BG167" s="99">
        <f>IF(U167="zákl. přenesená",N167,0)</f>
        <v>0</v>
      </c>
      <c r="BH167" s="99">
        <f>IF(U167="sníž. přenesená",N167,0)</f>
        <v>0</v>
      </c>
      <c r="BI167" s="99">
        <f>IF(U167="nulová",N167,0)</f>
        <v>0</v>
      </c>
      <c r="BJ167" s="16" t="s">
        <v>22</v>
      </c>
      <c r="BK167" s="99">
        <f>ROUND(L167*K167,2)</f>
        <v>0</v>
      </c>
      <c r="BL167" s="16" t="s">
        <v>143</v>
      </c>
      <c r="BM167" s="16" t="s">
        <v>209</v>
      </c>
    </row>
    <row r="168" spans="2:65" s="1" customFormat="1" ht="31.5" customHeight="1">
      <c r="B168" s="124"/>
      <c r="C168" s="153" t="s">
        <v>210</v>
      </c>
      <c r="D168" s="153" t="s">
        <v>139</v>
      </c>
      <c r="E168" s="154" t="s">
        <v>211</v>
      </c>
      <c r="F168" s="249" t="s">
        <v>212</v>
      </c>
      <c r="G168" s="250"/>
      <c r="H168" s="250"/>
      <c r="I168" s="250"/>
      <c r="J168" s="155" t="s">
        <v>142</v>
      </c>
      <c r="K168" s="156">
        <v>385</v>
      </c>
      <c r="L168" s="251">
        <v>0</v>
      </c>
      <c r="M168" s="250"/>
      <c r="N168" s="252">
        <f>ROUND(L168*K168,2)</f>
        <v>0</v>
      </c>
      <c r="O168" s="250"/>
      <c r="P168" s="250"/>
      <c r="Q168" s="250"/>
      <c r="R168" s="126"/>
      <c r="T168" s="157" t="s">
        <v>3</v>
      </c>
      <c r="U168" s="42" t="s">
        <v>43</v>
      </c>
      <c r="V168" s="34"/>
      <c r="W168" s="158">
        <f>V168*K168</f>
        <v>0</v>
      </c>
      <c r="X168" s="158">
        <v>0</v>
      </c>
      <c r="Y168" s="158">
        <f>X168*K168</f>
        <v>0</v>
      </c>
      <c r="Z168" s="158">
        <v>0</v>
      </c>
      <c r="AA168" s="159">
        <f>Z168*K168</f>
        <v>0</v>
      </c>
      <c r="AR168" s="16" t="s">
        <v>143</v>
      </c>
      <c r="AT168" s="16" t="s">
        <v>139</v>
      </c>
      <c r="AU168" s="16" t="s">
        <v>96</v>
      </c>
      <c r="AY168" s="16" t="s">
        <v>138</v>
      </c>
      <c r="BE168" s="99">
        <f>IF(U168="základní",N168,0)</f>
        <v>0</v>
      </c>
      <c r="BF168" s="99">
        <f>IF(U168="snížená",N168,0)</f>
        <v>0</v>
      </c>
      <c r="BG168" s="99">
        <f>IF(U168="zákl. přenesená",N168,0)</f>
        <v>0</v>
      </c>
      <c r="BH168" s="99">
        <f>IF(U168="sníž. přenesená",N168,0)</f>
        <v>0</v>
      </c>
      <c r="BI168" s="99">
        <f>IF(U168="nulová",N168,0)</f>
        <v>0</v>
      </c>
      <c r="BJ168" s="16" t="s">
        <v>22</v>
      </c>
      <c r="BK168" s="99">
        <f>ROUND(L168*K168,2)</f>
        <v>0</v>
      </c>
      <c r="BL168" s="16" t="s">
        <v>143</v>
      </c>
      <c r="BM168" s="16" t="s">
        <v>213</v>
      </c>
    </row>
    <row r="169" spans="2:65" s="11" customFormat="1" ht="22.5" customHeight="1">
      <c r="B169" s="168"/>
      <c r="C169" s="169"/>
      <c r="D169" s="169"/>
      <c r="E169" s="170" t="s">
        <v>3</v>
      </c>
      <c r="F169" s="260" t="s">
        <v>199</v>
      </c>
      <c r="G169" s="256"/>
      <c r="H169" s="256"/>
      <c r="I169" s="256"/>
      <c r="J169" s="169"/>
      <c r="K169" s="171">
        <v>210</v>
      </c>
      <c r="L169" s="169"/>
      <c r="M169" s="169"/>
      <c r="N169" s="169"/>
      <c r="O169" s="169"/>
      <c r="P169" s="169"/>
      <c r="Q169" s="169"/>
      <c r="R169" s="172"/>
      <c r="T169" s="173"/>
      <c r="U169" s="169"/>
      <c r="V169" s="169"/>
      <c r="W169" s="169"/>
      <c r="X169" s="169"/>
      <c r="Y169" s="169"/>
      <c r="Z169" s="169"/>
      <c r="AA169" s="174"/>
      <c r="AT169" s="175" t="s">
        <v>146</v>
      </c>
      <c r="AU169" s="175" t="s">
        <v>96</v>
      </c>
      <c r="AV169" s="11" t="s">
        <v>96</v>
      </c>
      <c r="AW169" s="11" t="s">
        <v>36</v>
      </c>
      <c r="AX169" s="11" t="s">
        <v>78</v>
      </c>
      <c r="AY169" s="175" t="s">
        <v>138</v>
      </c>
    </row>
    <row r="170" spans="2:65" s="11" customFormat="1" ht="22.5" customHeight="1">
      <c r="B170" s="168"/>
      <c r="C170" s="169"/>
      <c r="D170" s="169"/>
      <c r="E170" s="170" t="s">
        <v>3</v>
      </c>
      <c r="F170" s="255" t="s">
        <v>214</v>
      </c>
      <c r="G170" s="256"/>
      <c r="H170" s="256"/>
      <c r="I170" s="256"/>
      <c r="J170" s="169"/>
      <c r="K170" s="171">
        <v>175</v>
      </c>
      <c r="L170" s="169"/>
      <c r="M170" s="169"/>
      <c r="N170" s="169"/>
      <c r="O170" s="169"/>
      <c r="P170" s="169"/>
      <c r="Q170" s="169"/>
      <c r="R170" s="172"/>
      <c r="T170" s="173"/>
      <c r="U170" s="169"/>
      <c r="V170" s="169"/>
      <c r="W170" s="169"/>
      <c r="X170" s="169"/>
      <c r="Y170" s="169"/>
      <c r="Z170" s="169"/>
      <c r="AA170" s="174"/>
      <c r="AT170" s="175" t="s">
        <v>146</v>
      </c>
      <c r="AU170" s="175" t="s">
        <v>96</v>
      </c>
      <c r="AV170" s="11" t="s">
        <v>96</v>
      </c>
      <c r="AW170" s="11" t="s">
        <v>36</v>
      </c>
      <c r="AX170" s="11" t="s">
        <v>78</v>
      </c>
      <c r="AY170" s="175" t="s">
        <v>138</v>
      </c>
    </row>
    <row r="171" spans="2:65" s="12" customFormat="1" ht="22.5" customHeight="1">
      <c r="B171" s="176"/>
      <c r="C171" s="177"/>
      <c r="D171" s="177"/>
      <c r="E171" s="178" t="s">
        <v>3</v>
      </c>
      <c r="F171" s="258" t="s">
        <v>152</v>
      </c>
      <c r="G171" s="259"/>
      <c r="H171" s="259"/>
      <c r="I171" s="259"/>
      <c r="J171" s="177"/>
      <c r="K171" s="179">
        <v>385</v>
      </c>
      <c r="L171" s="177"/>
      <c r="M171" s="177"/>
      <c r="N171" s="177"/>
      <c r="O171" s="177"/>
      <c r="P171" s="177"/>
      <c r="Q171" s="177"/>
      <c r="R171" s="180"/>
      <c r="T171" s="181"/>
      <c r="U171" s="177"/>
      <c r="V171" s="177"/>
      <c r="W171" s="177"/>
      <c r="X171" s="177"/>
      <c r="Y171" s="177"/>
      <c r="Z171" s="177"/>
      <c r="AA171" s="182"/>
      <c r="AT171" s="183" t="s">
        <v>146</v>
      </c>
      <c r="AU171" s="183" t="s">
        <v>96</v>
      </c>
      <c r="AV171" s="12" t="s">
        <v>143</v>
      </c>
      <c r="AW171" s="12" t="s">
        <v>36</v>
      </c>
      <c r="AX171" s="12" t="s">
        <v>22</v>
      </c>
      <c r="AY171" s="183" t="s">
        <v>138</v>
      </c>
    </row>
    <row r="172" spans="2:65" s="1" customFormat="1" ht="22.5" customHeight="1">
      <c r="B172" s="124"/>
      <c r="C172" s="153" t="s">
        <v>215</v>
      </c>
      <c r="D172" s="153" t="s">
        <v>139</v>
      </c>
      <c r="E172" s="154" t="s">
        <v>216</v>
      </c>
      <c r="F172" s="249" t="s">
        <v>217</v>
      </c>
      <c r="G172" s="250"/>
      <c r="H172" s="250"/>
      <c r="I172" s="250"/>
      <c r="J172" s="155" t="s">
        <v>218</v>
      </c>
      <c r="K172" s="156">
        <v>661.44</v>
      </c>
      <c r="L172" s="251">
        <v>0</v>
      </c>
      <c r="M172" s="250"/>
      <c r="N172" s="252">
        <f>ROUND(L172*K172,2)</f>
        <v>0</v>
      </c>
      <c r="O172" s="250"/>
      <c r="P172" s="250"/>
      <c r="Q172" s="250"/>
      <c r="R172" s="126"/>
      <c r="T172" s="157" t="s">
        <v>3</v>
      </c>
      <c r="U172" s="42" t="s">
        <v>43</v>
      </c>
      <c r="V172" s="34"/>
      <c r="W172" s="158">
        <f>V172*K172</f>
        <v>0</v>
      </c>
      <c r="X172" s="158">
        <v>0</v>
      </c>
      <c r="Y172" s="158">
        <f>X172*K172</f>
        <v>0</v>
      </c>
      <c r="Z172" s="158">
        <v>0</v>
      </c>
      <c r="AA172" s="159">
        <f>Z172*K172</f>
        <v>0</v>
      </c>
      <c r="AR172" s="16" t="s">
        <v>143</v>
      </c>
      <c r="AT172" s="16" t="s">
        <v>139</v>
      </c>
      <c r="AU172" s="16" t="s">
        <v>96</v>
      </c>
      <c r="AY172" s="16" t="s">
        <v>138</v>
      </c>
      <c r="BE172" s="99">
        <f>IF(U172="základní",N172,0)</f>
        <v>0</v>
      </c>
      <c r="BF172" s="99">
        <f>IF(U172="snížená",N172,0)</f>
        <v>0</v>
      </c>
      <c r="BG172" s="99">
        <f>IF(U172="zákl. přenesená",N172,0)</f>
        <v>0</v>
      </c>
      <c r="BH172" s="99">
        <f>IF(U172="sníž. přenesená",N172,0)</f>
        <v>0</v>
      </c>
      <c r="BI172" s="99">
        <f>IF(U172="nulová",N172,0)</f>
        <v>0</v>
      </c>
      <c r="BJ172" s="16" t="s">
        <v>22</v>
      </c>
      <c r="BK172" s="99">
        <f>ROUND(L172*K172,2)</f>
        <v>0</v>
      </c>
      <c r="BL172" s="16" t="s">
        <v>143</v>
      </c>
      <c r="BM172" s="16" t="s">
        <v>219</v>
      </c>
    </row>
    <row r="173" spans="2:65" s="10" customFormat="1" ht="22.5" customHeight="1">
      <c r="B173" s="160"/>
      <c r="C173" s="161"/>
      <c r="D173" s="161"/>
      <c r="E173" s="162" t="s">
        <v>3</v>
      </c>
      <c r="F173" s="253" t="s">
        <v>145</v>
      </c>
      <c r="G173" s="254"/>
      <c r="H173" s="254"/>
      <c r="I173" s="254"/>
      <c r="J173" s="161"/>
      <c r="K173" s="163" t="s">
        <v>3</v>
      </c>
      <c r="L173" s="161"/>
      <c r="M173" s="161"/>
      <c r="N173" s="161"/>
      <c r="O173" s="161"/>
      <c r="P173" s="161"/>
      <c r="Q173" s="161"/>
      <c r="R173" s="164"/>
      <c r="T173" s="165"/>
      <c r="U173" s="161"/>
      <c r="V173" s="161"/>
      <c r="W173" s="161"/>
      <c r="X173" s="161"/>
      <c r="Y173" s="161"/>
      <c r="Z173" s="161"/>
      <c r="AA173" s="166"/>
      <c r="AT173" s="167" t="s">
        <v>146</v>
      </c>
      <c r="AU173" s="167" t="s">
        <v>96</v>
      </c>
      <c r="AV173" s="10" t="s">
        <v>22</v>
      </c>
      <c r="AW173" s="10" t="s">
        <v>36</v>
      </c>
      <c r="AX173" s="10" t="s">
        <v>78</v>
      </c>
      <c r="AY173" s="167" t="s">
        <v>138</v>
      </c>
    </row>
    <row r="174" spans="2:65" s="11" customFormat="1" ht="22.5" customHeight="1">
      <c r="B174" s="168"/>
      <c r="C174" s="169"/>
      <c r="D174" s="169"/>
      <c r="E174" s="170" t="s">
        <v>3</v>
      </c>
      <c r="F174" s="255" t="s">
        <v>220</v>
      </c>
      <c r="G174" s="256"/>
      <c r="H174" s="256"/>
      <c r="I174" s="256"/>
      <c r="J174" s="169"/>
      <c r="K174" s="171">
        <v>397.54</v>
      </c>
      <c r="L174" s="169"/>
      <c r="M174" s="169"/>
      <c r="N174" s="169"/>
      <c r="O174" s="169"/>
      <c r="P174" s="169"/>
      <c r="Q174" s="169"/>
      <c r="R174" s="172"/>
      <c r="T174" s="173"/>
      <c r="U174" s="169"/>
      <c r="V174" s="169"/>
      <c r="W174" s="169"/>
      <c r="X174" s="169"/>
      <c r="Y174" s="169"/>
      <c r="Z174" s="169"/>
      <c r="AA174" s="174"/>
      <c r="AT174" s="175" t="s">
        <v>146</v>
      </c>
      <c r="AU174" s="175" t="s">
        <v>96</v>
      </c>
      <c r="AV174" s="11" t="s">
        <v>96</v>
      </c>
      <c r="AW174" s="11" t="s">
        <v>36</v>
      </c>
      <c r="AX174" s="11" t="s">
        <v>78</v>
      </c>
      <c r="AY174" s="175" t="s">
        <v>138</v>
      </c>
    </row>
    <row r="175" spans="2:65" s="10" customFormat="1" ht="22.5" customHeight="1">
      <c r="B175" s="160"/>
      <c r="C175" s="161"/>
      <c r="D175" s="161"/>
      <c r="E175" s="162" t="s">
        <v>3</v>
      </c>
      <c r="F175" s="257" t="s">
        <v>148</v>
      </c>
      <c r="G175" s="254"/>
      <c r="H175" s="254"/>
      <c r="I175" s="254"/>
      <c r="J175" s="161"/>
      <c r="K175" s="163" t="s">
        <v>3</v>
      </c>
      <c r="L175" s="161"/>
      <c r="M175" s="161"/>
      <c r="N175" s="161"/>
      <c r="O175" s="161"/>
      <c r="P175" s="161"/>
      <c r="Q175" s="161"/>
      <c r="R175" s="164"/>
      <c r="T175" s="165"/>
      <c r="U175" s="161"/>
      <c r="V175" s="161"/>
      <c r="W175" s="161"/>
      <c r="X175" s="161"/>
      <c r="Y175" s="161"/>
      <c r="Z175" s="161"/>
      <c r="AA175" s="166"/>
      <c r="AT175" s="167" t="s">
        <v>146</v>
      </c>
      <c r="AU175" s="167" t="s">
        <v>96</v>
      </c>
      <c r="AV175" s="10" t="s">
        <v>22</v>
      </c>
      <c r="AW175" s="10" t="s">
        <v>36</v>
      </c>
      <c r="AX175" s="10" t="s">
        <v>78</v>
      </c>
      <c r="AY175" s="167" t="s">
        <v>138</v>
      </c>
    </row>
    <row r="176" spans="2:65" s="11" customFormat="1" ht="22.5" customHeight="1">
      <c r="B176" s="168"/>
      <c r="C176" s="169"/>
      <c r="D176" s="169"/>
      <c r="E176" s="170" t="s">
        <v>3</v>
      </c>
      <c r="F176" s="255" t="s">
        <v>221</v>
      </c>
      <c r="G176" s="256"/>
      <c r="H176" s="256"/>
      <c r="I176" s="256"/>
      <c r="J176" s="169"/>
      <c r="K176" s="171">
        <v>263.89999999999998</v>
      </c>
      <c r="L176" s="169"/>
      <c r="M176" s="169"/>
      <c r="N176" s="169"/>
      <c r="O176" s="169"/>
      <c r="P176" s="169"/>
      <c r="Q176" s="169"/>
      <c r="R176" s="172"/>
      <c r="T176" s="173"/>
      <c r="U176" s="169"/>
      <c r="V176" s="169"/>
      <c r="W176" s="169"/>
      <c r="X176" s="169"/>
      <c r="Y176" s="169"/>
      <c r="Z176" s="169"/>
      <c r="AA176" s="174"/>
      <c r="AT176" s="175" t="s">
        <v>146</v>
      </c>
      <c r="AU176" s="175" t="s">
        <v>96</v>
      </c>
      <c r="AV176" s="11" t="s">
        <v>96</v>
      </c>
      <c r="AW176" s="11" t="s">
        <v>36</v>
      </c>
      <c r="AX176" s="11" t="s">
        <v>78</v>
      </c>
      <c r="AY176" s="175" t="s">
        <v>138</v>
      </c>
    </row>
    <row r="177" spans="2:65" s="12" customFormat="1" ht="22.5" customHeight="1">
      <c r="B177" s="176"/>
      <c r="C177" s="177"/>
      <c r="D177" s="177"/>
      <c r="E177" s="178" t="s">
        <v>3</v>
      </c>
      <c r="F177" s="258" t="s">
        <v>152</v>
      </c>
      <c r="G177" s="259"/>
      <c r="H177" s="259"/>
      <c r="I177" s="259"/>
      <c r="J177" s="177"/>
      <c r="K177" s="179">
        <v>661.44</v>
      </c>
      <c r="L177" s="177"/>
      <c r="M177" s="177"/>
      <c r="N177" s="177"/>
      <c r="O177" s="177"/>
      <c r="P177" s="177"/>
      <c r="Q177" s="177"/>
      <c r="R177" s="180"/>
      <c r="T177" s="181"/>
      <c r="U177" s="177"/>
      <c r="V177" s="177"/>
      <c r="W177" s="177"/>
      <c r="X177" s="177"/>
      <c r="Y177" s="177"/>
      <c r="Z177" s="177"/>
      <c r="AA177" s="182"/>
      <c r="AT177" s="183" t="s">
        <v>146</v>
      </c>
      <c r="AU177" s="183" t="s">
        <v>96</v>
      </c>
      <c r="AV177" s="12" t="s">
        <v>143</v>
      </c>
      <c r="AW177" s="12" t="s">
        <v>36</v>
      </c>
      <c r="AX177" s="12" t="s">
        <v>22</v>
      </c>
      <c r="AY177" s="183" t="s">
        <v>138</v>
      </c>
    </row>
    <row r="178" spans="2:65" s="1" customFormat="1" ht="31.5" customHeight="1">
      <c r="B178" s="124"/>
      <c r="C178" s="153" t="s">
        <v>9</v>
      </c>
      <c r="D178" s="153" t="s">
        <v>139</v>
      </c>
      <c r="E178" s="154" t="s">
        <v>222</v>
      </c>
      <c r="F178" s="249" t="s">
        <v>223</v>
      </c>
      <c r="G178" s="250"/>
      <c r="H178" s="250"/>
      <c r="I178" s="250"/>
      <c r="J178" s="155" t="s">
        <v>142</v>
      </c>
      <c r="K178" s="156">
        <v>14.112</v>
      </c>
      <c r="L178" s="251">
        <v>0</v>
      </c>
      <c r="M178" s="250"/>
      <c r="N178" s="252">
        <f>ROUND(L178*K178,2)</f>
        <v>0</v>
      </c>
      <c r="O178" s="250"/>
      <c r="P178" s="250"/>
      <c r="Q178" s="250"/>
      <c r="R178" s="126"/>
      <c r="T178" s="157" t="s">
        <v>3</v>
      </c>
      <c r="U178" s="42" t="s">
        <v>43</v>
      </c>
      <c r="V178" s="34"/>
      <c r="W178" s="158">
        <f>V178*K178</f>
        <v>0</v>
      </c>
      <c r="X178" s="158">
        <v>0</v>
      </c>
      <c r="Y178" s="158">
        <f>X178*K178</f>
        <v>0</v>
      </c>
      <c r="Z178" s="158">
        <v>0</v>
      </c>
      <c r="AA178" s="159">
        <f>Z178*K178</f>
        <v>0</v>
      </c>
      <c r="AR178" s="16" t="s">
        <v>143</v>
      </c>
      <c r="AT178" s="16" t="s">
        <v>139</v>
      </c>
      <c r="AU178" s="16" t="s">
        <v>96</v>
      </c>
      <c r="AY178" s="16" t="s">
        <v>138</v>
      </c>
      <c r="BE178" s="99">
        <f>IF(U178="základní",N178,0)</f>
        <v>0</v>
      </c>
      <c r="BF178" s="99">
        <f>IF(U178="snížená",N178,0)</f>
        <v>0</v>
      </c>
      <c r="BG178" s="99">
        <f>IF(U178="zákl. přenesená",N178,0)</f>
        <v>0</v>
      </c>
      <c r="BH178" s="99">
        <f>IF(U178="sníž. přenesená",N178,0)</f>
        <v>0</v>
      </c>
      <c r="BI178" s="99">
        <f>IF(U178="nulová",N178,0)</f>
        <v>0</v>
      </c>
      <c r="BJ178" s="16" t="s">
        <v>22</v>
      </c>
      <c r="BK178" s="99">
        <f>ROUND(L178*K178,2)</f>
        <v>0</v>
      </c>
      <c r="BL178" s="16" t="s">
        <v>143</v>
      </c>
      <c r="BM178" s="16" t="s">
        <v>224</v>
      </c>
    </row>
    <row r="179" spans="2:65" s="11" customFormat="1" ht="22.5" customHeight="1">
      <c r="B179" s="168"/>
      <c r="C179" s="169"/>
      <c r="D179" s="169"/>
      <c r="E179" s="170" t="s">
        <v>3</v>
      </c>
      <c r="F179" s="260" t="s">
        <v>225</v>
      </c>
      <c r="G179" s="256"/>
      <c r="H179" s="256"/>
      <c r="I179" s="256"/>
      <c r="J179" s="169"/>
      <c r="K179" s="171">
        <v>14.112</v>
      </c>
      <c r="L179" s="169"/>
      <c r="M179" s="169"/>
      <c r="N179" s="169"/>
      <c r="O179" s="169"/>
      <c r="P179" s="169"/>
      <c r="Q179" s="169"/>
      <c r="R179" s="172"/>
      <c r="T179" s="173"/>
      <c r="U179" s="169"/>
      <c r="V179" s="169"/>
      <c r="W179" s="169"/>
      <c r="X179" s="169"/>
      <c r="Y179" s="169"/>
      <c r="Z179" s="169"/>
      <c r="AA179" s="174"/>
      <c r="AT179" s="175" t="s">
        <v>146</v>
      </c>
      <c r="AU179" s="175" t="s">
        <v>96</v>
      </c>
      <c r="AV179" s="11" t="s">
        <v>96</v>
      </c>
      <c r="AW179" s="11" t="s">
        <v>36</v>
      </c>
      <c r="AX179" s="11" t="s">
        <v>78</v>
      </c>
      <c r="AY179" s="175" t="s">
        <v>138</v>
      </c>
    </row>
    <row r="180" spans="2:65" s="12" customFormat="1" ht="22.5" customHeight="1">
      <c r="B180" s="176"/>
      <c r="C180" s="177"/>
      <c r="D180" s="177"/>
      <c r="E180" s="178" t="s">
        <v>3</v>
      </c>
      <c r="F180" s="258" t="s">
        <v>152</v>
      </c>
      <c r="G180" s="259"/>
      <c r="H180" s="259"/>
      <c r="I180" s="259"/>
      <c r="J180" s="177"/>
      <c r="K180" s="179">
        <v>14.112</v>
      </c>
      <c r="L180" s="177"/>
      <c r="M180" s="177"/>
      <c r="N180" s="177"/>
      <c r="O180" s="177"/>
      <c r="P180" s="177"/>
      <c r="Q180" s="177"/>
      <c r="R180" s="180"/>
      <c r="T180" s="181"/>
      <c r="U180" s="177"/>
      <c r="V180" s="177"/>
      <c r="W180" s="177"/>
      <c r="X180" s="177"/>
      <c r="Y180" s="177"/>
      <c r="Z180" s="177"/>
      <c r="AA180" s="182"/>
      <c r="AT180" s="183" t="s">
        <v>146</v>
      </c>
      <c r="AU180" s="183" t="s">
        <v>96</v>
      </c>
      <c r="AV180" s="12" t="s">
        <v>143</v>
      </c>
      <c r="AW180" s="12" t="s">
        <v>36</v>
      </c>
      <c r="AX180" s="12" t="s">
        <v>22</v>
      </c>
      <c r="AY180" s="183" t="s">
        <v>138</v>
      </c>
    </row>
    <row r="181" spans="2:65" s="1" customFormat="1" ht="22.5" customHeight="1">
      <c r="B181" s="124"/>
      <c r="C181" s="184" t="s">
        <v>226</v>
      </c>
      <c r="D181" s="184" t="s">
        <v>227</v>
      </c>
      <c r="E181" s="185" t="s">
        <v>228</v>
      </c>
      <c r="F181" s="261" t="s">
        <v>229</v>
      </c>
      <c r="G181" s="262"/>
      <c r="H181" s="262"/>
      <c r="I181" s="262"/>
      <c r="J181" s="186" t="s">
        <v>230</v>
      </c>
      <c r="K181" s="187">
        <v>21.167999999999999</v>
      </c>
      <c r="L181" s="263">
        <v>0</v>
      </c>
      <c r="M181" s="262"/>
      <c r="N181" s="264">
        <f>ROUND(L181*K181,2)</f>
        <v>0</v>
      </c>
      <c r="O181" s="250"/>
      <c r="P181" s="250"/>
      <c r="Q181" s="250"/>
      <c r="R181" s="126"/>
      <c r="T181" s="157" t="s">
        <v>3</v>
      </c>
      <c r="U181" s="42" t="s">
        <v>43</v>
      </c>
      <c r="V181" s="34"/>
      <c r="W181" s="158">
        <f>V181*K181</f>
        <v>0</v>
      </c>
      <c r="X181" s="158">
        <v>1E-3</v>
      </c>
      <c r="Y181" s="158">
        <f>X181*K181</f>
        <v>2.1167999999999999E-2</v>
      </c>
      <c r="Z181" s="158">
        <v>0</v>
      </c>
      <c r="AA181" s="159">
        <f>Z181*K181</f>
        <v>0</v>
      </c>
      <c r="AR181" s="16" t="s">
        <v>186</v>
      </c>
      <c r="AT181" s="16" t="s">
        <v>227</v>
      </c>
      <c r="AU181" s="16" t="s">
        <v>96</v>
      </c>
      <c r="AY181" s="16" t="s">
        <v>138</v>
      </c>
      <c r="BE181" s="99">
        <f>IF(U181="základní",N181,0)</f>
        <v>0</v>
      </c>
      <c r="BF181" s="99">
        <f>IF(U181="snížená",N181,0)</f>
        <v>0</v>
      </c>
      <c r="BG181" s="99">
        <f>IF(U181="zákl. přenesená",N181,0)</f>
        <v>0</v>
      </c>
      <c r="BH181" s="99">
        <f>IF(U181="sníž. přenesená",N181,0)</f>
        <v>0</v>
      </c>
      <c r="BI181" s="99">
        <f>IF(U181="nulová",N181,0)</f>
        <v>0</v>
      </c>
      <c r="BJ181" s="16" t="s">
        <v>22</v>
      </c>
      <c r="BK181" s="99">
        <f>ROUND(L181*K181,2)</f>
        <v>0</v>
      </c>
      <c r="BL181" s="16" t="s">
        <v>143</v>
      </c>
      <c r="BM181" s="16" t="s">
        <v>231</v>
      </c>
    </row>
    <row r="182" spans="2:65" s="1" customFormat="1" ht="31.5" customHeight="1">
      <c r="B182" s="124"/>
      <c r="C182" s="153" t="s">
        <v>232</v>
      </c>
      <c r="D182" s="153" t="s">
        <v>139</v>
      </c>
      <c r="E182" s="154" t="s">
        <v>233</v>
      </c>
      <c r="F182" s="249" t="s">
        <v>234</v>
      </c>
      <c r="G182" s="250"/>
      <c r="H182" s="250"/>
      <c r="I182" s="250"/>
      <c r="J182" s="155" t="s">
        <v>142</v>
      </c>
      <c r="K182" s="156">
        <v>57.57</v>
      </c>
      <c r="L182" s="251">
        <v>0</v>
      </c>
      <c r="M182" s="250"/>
      <c r="N182" s="252">
        <f>ROUND(L182*K182,2)</f>
        <v>0</v>
      </c>
      <c r="O182" s="250"/>
      <c r="P182" s="250"/>
      <c r="Q182" s="250"/>
      <c r="R182" s="126"/>
      <c r="T182" s="157" t="s">
        <v>3</v>
      </c>
      <c r="U182" s="42" t="s">
        <v>43</v>
      </c>
      <c r="V182" s="34"/>
      <c r="W182" s="158">
        <f>V182*K182</f>
        <v>0</v>
      </c>
      <c r="X182" s="158">
        <v>0</v>
      </c>
      <c r="Y182" s="158">
        <f>X182*K182</f>
        <v>0</v>
      </c>
      <c r="Z182" s="158">
        <v>0</v>
      </c>
      <c r="AA182" s="159">
        <f>Z182*K182</f>
        <v>0</v>
      </c>
      <c r="AR182" s="16" t="s">
        <v>143</v>
      </c>
      <c r="AT182" s="16" t="s">
        <v>139</v>
      </c>
      <c r="AU182" s="16" t="s">
        <v>96</v>
      </c>
      <c r="AY182" s="16" t="s">
        <v>138</v>
      </c>
      <c r="BE182" s="99">
        <f>IF(U182="základní",N182,0)</f>
        <v>0</v>
      </c>
      <c r="BF182" s="99">
        <f>IF(U182="snížená",N182,0)</f>
        <v>0</v>
      </c>
      <c r="BG182" s="99">
        <f>IF(U182="zákl. přenesená",N182,0)</f>
        <v>0</v>
      </c>
      <c r="BH182" s="99">
        <f>IF(U182="sníž. přenesená",N182,0)</f>
        <v>0</v>
      </c>
      <c r="BI182" s="99">
        <f>IF(U182="nulová",N182,0)</f>
        <v>0</v>
      </c>
      <c r="BJ182" s="16" t="s">
        <v>22</v>
      </c>
      <c r="BK182" s="99">
        <f>ROUND(L182*K182,2)</f>
        <v>0</v>
      </c>
      <c r="BL182" s="16" t="s">
        <v>143</v>
      </c>
      <c r="BM182" s="16" t="s">
        <v>235</v>
      </c>
    </row>
    <row r="183" spans="2:65" s="10" customFormat="1" ht="22.5" customHeight="1">
      <c r="B183" s="160"/>
      <c r="C183" s="161"/>
      <c r="D183" s="161"/>
      <c r="E183" s="162" t="s">
        <v>3</v>
      </c>
      <c r="F183" s="253" t="s">
        <v>236</v>
      </c>
      <c r="G183" s="254"/>
      <c r="H183" s="254"/>
      <c r="I183" s="254"/>
      <c r="J183" s="161"/>
      <c r="K183" s="163" t="s">
        <v>3</v>
      </c>
      <c r="L183" s="161"/>
      <c r="M183" s="161"/>
      <c r="N183" s="161"/>
      <c r="O183" s="161"/>
      <c r="P183" s="161"/>
      <c r="Q183" s="161"/>
      <c r="R183" s="164"/>
      <c r="T183" s="165"/>
      <c r="U183" s="161"/>
      <c r="V183" s="161"/>
      <c r="W183" s="161"/>
      <c r="X183" s="161"/>
      <c r="Y183" s="161"/>
      <c r="Z183" s="161"/>
      <c r="AA183" s="166"/>
      <c r="AT183" s="167" t="s">
        <v>146</v>
      </c>
      <c r="AU183" s="167" t="s">
        <v>96</v>
      </c>
      <c r="AV183" s="10" t="s">
        <v>22</v>
      </c>
      <c r="AW183" s="10" t="s">
        <v>36</v>
      </c>
      <c r="AX183" s="10" t="s">
        <v>78</v>
      </c>
      <c r="AY183" s="167" t="s">
        <v>138</v>
      </c>
    </row>
    <row r="184" spans="2:65" s="10" customFormat="1" ht="22.5" customHeight="1">
      <c r="B184" s="160"/>
      <c r="C184" s="161"/>
      <c r="D184" s="161"/>
      <c r="E184" s="162" t="s">
        <v>3</v>
      </c>
      <c r="F184" s="257" t="s">
        <v>179</v>
      </c>
      <c r="G184" s="254"/>
      <c r="H184" s="254"/>
      <c r="I184" s="254"/>
      <c r="J184" s="161"/>
      <c r="K184" s="163" t="s">
        <v>3</v>
      </c>
      <c r="L184" s="161"/>
      <c r="M184" s="161"/>
      <c r="N184" s="161"/>
      <c r="O184" s="161"/>
      <c r="P184" s="161"/>
      <c r="Q184" s="161"/>
      <c r="R184" s="164"/>
      <c r="T184" s="165"/>
      <c r="U184" s="161"/>
      <c r="V184" s="161"/>
      <c r="W184" s="161"/>
      <c r="X184" s="161"/>
      <c r="Y184" s="161"/>
      <c r="Z184" s="161"/>
      <c r="AA184" s="166"/>
      <c r="AT184" s="167" t="s">
        <v>146</v>
      </c>
      <c r="AU184" s="167" t="s">
        <v>96</v>
      </c>
      <c r="AV184" s="10" t="s">
        <v>22</v>
      </c>
      <c r="AW184" s="10" t="s">
        <v>36</v>
      </c>
      <c r="AX184" s="10" t="s">
        <v>78</v>
      </c>
      <c r="AY184" s="167" t="s">
        <v>138</v>
      </c>
    </row>
    <row r="185" spans="2:65" s="11" customFormat="1" ht="22.5" customHeight="1">
      <c r="B185" s="168"/>
      <c r="C185" s="169"/>
      <c r="D185" s="169"/>
      <c r="E185" s="170" t="s">
        <v>3</v>
      </c>
      <c r="F185" s="255" t="s">
        <v>237</v>
      </c>
      <c r="G185" s="256"/>
      <c r="H185" s="256"/>
      <c r="I185" s="256"/>
      <c r="J185" s="169"/>
      <c r="K185" s="171">
        <v>55.005000000000003</v>
      </c>
      <c r="L185" s="169"/>
      <c r="M185" s="169"/>
      <c r="N185" s="169"/>
      <c r="O185" s="169"/>
      <c r="P185" s="169"/>
      <c r="Q185" s="169"/>
      <c r="R185" s="172"/>
      <c r="T185" s="173"/>
      <c r="U185" s="169"/>
      <c r="V185" s="169"/>
      <c r="W185" s="169"/>
      <c r="X185" s="169"/>
      <c r="Y185" s="169"/>
      <c r="Z185" s="169"/>
      <c r="AA185" s="174"/>
      <c r="AT185" s="175" t="s">
        <v>146</v>
      </c>
      <c r="AU185" s="175" t="s">
        <v>96</v>
      </c>
      <c r="AV185" s="11" t="s">
        <v>96</v>
      </c>
      <c r="AW185" s="11" t="s">
        <v>36</v>
      </c>
      <c r="AX185" s="11" t="s">
        <v>78</v>
      </c>
      <c r="AY185" s="175" t="s">
        <v>138</v>
      </c>
    </row>
    <row r="186" spans="2:65" s="11" customFormat="1" ht="22.5" customHeight="1">
      <c r="B186" s="168"/>
      <c r="C186" s="169"/>
      <c r="D186" s="169"/>
      <c r="E186" s="170" t="s">
        <v>3</v>
      </c>
      <c r="F186" s="255" t="s">
        <v>238</v>
      </c>
      <c r="G186" s="256"/>
      <c r="H186" s="256"/>
      <c r="I186" s="256"/>
      <c r="J186" s="169"/>
      <c r="K186" s="171">
        <v>16.501999999999999</v>
      </c>
      <c r="L186" s="169"/>
      <c r="M186" s="169"/>
      <c r="N186" s="169"/>
      <c r="O186" s="169"/>
      <c r="P186" s="169"/>
      <c r="Q186" s="169"/>
      <c r="R186" s="172"/>
      <c r="T186" s="173"/>
      <c r="U186" s="169"/>
      <c r="V186" s="169"/>
      <c r="W186" s="169"/>
      <c r="X186" s="169"/>
      <c r="Y186" s="169"/>
      <c r="Z186" s="169"/>
      <c r="AA186" s="174"/>
      <c r="AT186" s="175" t="s">
        <v>146</v>
      </c>
      <c r="AU186" s="175" t="s">
        <v>96</v>
      </c>
      <c r="AV186" s="11" t="s">
        <v>96</v>
      </c>
      <c r="AW186" s="11" t="s">
        <v>36</v>
      </c>
      <c r="AX186" s="11" t="s">
        <v>78</v>
      </c>
      <c r="AY186" s="175" t="s">
        <v>138</v>
      </c>
    </row>
    <row r="187" spans="2:65" s="11" customFormat="1" ht="22.5" customHeight="1">
      <c r="B187" s="168"/>
      <c r="C187" s="169"/>
      <c r="D187" s="169"/>
      <c r="E187" s="170" t="s">
        <v>3</v>
      </c>
      <c r="F187" s="255" t="s">
        <v>239</v>
      </c>
      <c r="G187" s="256"/>
      <c r="H187" s="256"/>
      <c r="I187" s="256"/>
      <c r="J187" s="169"/>
      <c r="K187" s="171">
        <v>-13.936999999999999</v>
      </c>
      <c r="L187" s="169"/>
      <c r="M187" s="169"/>
      <c r="N187" s="169"/>
      <c r="O187" s="169"/>
      <c r="P187" s="169"/>
      <c r="Q187" s="169"/>
      <c r="R187" s="172"/>
      <c r="T187" s="173"/>
      <c r="U187" s="169"/>
      <c r="V187" s="169"/>
      <c r="W187" s="169"/>
      <c r="X187" s="169"/>
      <c r="Y187" s="169"/>
      <c r="Z187" s="169"/>
      <c r="AA187" s="174"/>
      <c r="AT187" s="175" t="s">
        <v>146</v>
      </c>
      <c r="AU187" s="175" t="s">
        <v>96</v>
      </c>
      <c r="AV187" s="11" t="s">
        <v>96</v>
      </c>
      <c r="AW187" s="11" t="s">
        <v>36</v>
      </c>
      <c r="AX187" s="11" t="s">
        <v>78</v>
      </c>
      <c r="AY187" s="175" t="s">
        <v>138</v>
      </c>
    </row>
    <row r="188" spans="2:65" s="12" customFormat="1" ht="22.5" customHeight="1">
      <c r="B188" s="176"/>
      <c r="C188" s="177"/>
      <c r="D188" s="177"/>
      <c r="E188" s="178" t="s">
        <v>3</v>
      </c>
      <c r="F188" s="258" t="s">
        <v>152</v>
      </c>
      <c r="G188" s="259"/>
      <c r="H188" s="259"/>
      <c r="I188" s="259"/>
      <c r="J188" s="177"/>
      <c r="K188" s="179">
        <v>57.57</v>
      </c>
      <c r="L188" s="177"/>
      <c r="M188" s="177"/>
      <c r="N188" s="177"/>
      <c r="O188" s="177"/>
      <c r="P188" s="177"/>
      <c r="Q188" s="177"/>
      <c r="R188" s="180"/>
      <c r="T188" s="181"/>
      <c r="U188" s="177"/>
      <c r="V188" s="177"/>
      <c r="W188" s="177"/>
      <c r="X188" s="177"/>
      <c r="Y188" s="177"/>
      <c r="Z188" s="177"/>
      <c r="AA188" s="182"/>
      <c r="AT188" s="183" t="s">
        <v>146</v>
      </c>
      <c r="AU188" s="183" t="s">
        <v>96</v>
      </c>
      <c r="AV188" s="12" t="s">
        <v>143</v>
      </c>
      <c r="AW188" s="12" t="s">
        <v>36</v>
      </c>
      <c r="AX188" s="12" t="s">
        <v>22</v>
      </c>
      <c r="AY188" s="183" t="s">
        <v>138</v>
      </c>
    </row>
    <row r="189" spans="2:65" s="1" customFormat="1" ht="31.5" customHeight="1">
      <c r="B189" s="124"/>
      <c r="C189" s="153" t="s">
        <v>240</v>
      </c>
      <c r="D189" s="153" t="s">
        <v>139</v>
      </c>
      <c r="E189" s="154" t="s">
        <v>241</v>
      </c>
      <c r="F189" s="249" t="s">
        <v>242</v>
      </c>
      <c r="G189" s="250"/>
      <c r="H189" s="250"/>
      <c r="I189" s="250"/>
      <c r="J189" s="155" t="s">
        <v>142</v>
      </c>
      <c r="K189" s="156">
        <v>12.894</v>
      </c>
      <c r="L189" s="251">
        <v>0</v>
      </c>
      <c r="M189" s="250"/>
      <c r="N189" s="252">
        <f>ROUND(L189*K189,2)</f>
        <v>0</v>
      </c>
      <c r="O189" s="250"/>
      <c r="P189" s="250"/>
      <c r="Q189" s="250"/>
      <c r="R189" s="126"/>
      <c r="T189" s="157" t="s">
        <v>3</v>
      </c>
      <c r="U189" s="42" t="s">
        <v>43</v>
      </c>
      <c r="V189" s="34"/>
      <c r="W189" s="158">
        <f>V189*K189</f>
        <v>0</v>
      </c>
      <c r="X189" s="158">
        <v>0</v>
      </c>
      <c r="Y189" s="158">
        <f>X189*K189</f>
        <v>0</v>
      </c>
      <c r="Z189" s="158">
        <v>0</v>
      </c>
      <c r="AA189" s="159">
        <f>Z189*K189</f>
        <v>0</v>
      </c>
      <c r="AR189" s="16" t="s">
        <v>143</v>
      </c>
      <c r="AT189" s="16" t="s">
        <v>139</v>
      </c>
      <c r="AU189" s="16" t="s">
        <v>96</v>
      </c>
      <c r="AY189" s="16" t="s">
        <v>138</v>
      </c>
      <c r="BE189" s="99">
        <f>IF(U189="základní",N189,0)</f>
        <v>0</v>
      </c>
      <c r="BF189" s="99">
        <f>IF(U189="snížená",N189,0)</f>
        <v>0</v>
      </c>
      <c r="BG189" s="99">
        <f>IF(U189="zákl. přenesená",N189,0)</f>
        <v>0</v>
      </c>
      <c r="BH189" s="99">
        <f>IF(U189="sníž. přenesená",N189,0)</f>
        <v>0</v>
      </c>
      <c r="BI189" s="99">
        <f>IF(U189="nulová",N189,0)</f>
        <v>0</v>
      </c>
      <c r="BJ189" s="16" t="s">
        <v>22</v>
      </c>
      <c r="BK189" s="99">
        <f>ROUND(L189*K189,2)</f>
        <v>0</v>
      </c>
      <c r="BL189" s="16" t="s">
        <v>143</v>
      </c>
      <c r="BM189" s="16" t="s">
        <v>243</v>
      </c>
    </row>
    <row r="190" spans="2:65" s="10" customFormat="1" ht="22.5" customHeight="1">
      <c r="B190" s="160"/>
      <c r="C190" s="161"/>
      <c r="D190" s="161"/>
      <c r="E190" s="162" t="s">
        <v>3</v>
      </c>
      <c r="F190" s="253" t="s">
        <v>244</v>
      </c>
      <c r="G190" s="254"/>
      <c r="H190" s="254"/>
      <c r="I190" s="254"/>
      <c r="J190" s="161"/>
      <c r="K190" s="163" t="s">
        <v>3</v>
      </c>
      <c r="L190" s="161"/>
      <c r="M190" s="161"/>
      <c r="N190" s="161"/>
      <c r="O190" s="161"/>
      <c r="P190" s="161"/>
      <c r="Q190" s="161"/>
      <c r="R190" s="164"/>
      <c r="T190" s="165"/>
      <c r="U190" s="161"/>
      <c r="V190" s="161"/>
      <c r="W190" s="161"/>
      <c r="X190" s="161"/>
      <c r="Y190" s="161"/>
      <c r="Z190" s="161"/>
      <c r="AA190" s="166"/>
      <c r="AT190" s="167" t="s">
        <v>146</v>
      </c>
      <c r="AU190" s="167" t="s">
        <v>96</v>
      </c>
      <c r="AV190" s="10" t="s">
        <v>22</v>
      </c>
      <c r="AW190" s="10" t="s">
        <v>36</v>
      </c>
      <c r="AX190" s="10" t="s">
        <v>78</v>
      </c>
      <c r="AY190" s="167" t="s">
        <v>138</v>
      </c>
    </row>
    <row r="191" spans="2:65" s="10" customFormat="1" ht="22.5" customHeight="1">
      <c r="B191" s="160"/>
      <c r="C191" s="161"/>
      <c r="D191" s="161"/>
      <c r="E191" s="162" t="s">
        <v>3</v>
      </c>
      <c r="F191" s="257" t="s">
        <v>148</v>
      </c>
      <c r="G191" s="254"/>
      <c r="H191" s="254"/>
      <c r="I191" s="254"/>
      <c r="J191" s="161"/>
      <c r="K191" s="163" t="s">
        <v>3</v>
      </c>
      <c r="L191" s="161"/>
      <c r="M191" s="161"/>
      <c r="N191" s="161"/>
      <c r="O191" s="161"/>
      <c r="P191" s="161"/>
      <c r="Q191" s="161"/>
      <c r="R191" s="164"/>
      <c r="T191" s="165"/>
      <c r="U191" s="161"/>
      <c r="V191" s="161"/>
      <c r="W191" s="161"/>
      <c r="X191" s="161"/>
      <c r="Y191" s="161"/>
      <c r="Z191" s="161"/>
      <c r="AA191" s="166"/>
      <c r="AT191" s="167" t="s">
        <v>146</v>
      </c>
      <c r="AU191" s="167" t="s">
        <v>96</v>
      </c>
      <c r="AV191" s="10" t="s">
        <v>22</v>
      </c>
      <c r="AW191" s="10" t="s">
        <v>36</v>
      </c>
      <c r="AX191" s="10" t="s">
        <v>78</v>
      </c>
      <c r="AY191" s="167" t="s">
        <v>138</v>
      </c>
    </row>
    <row r="192" spans="2:65" s="11" customFormat="1" ht="22.5" customHeight="1">
      <c r="B192" s="168"/>
      <c r="C192" s="169"/>
      <c r="D192" s="169"/>
      <c r="E192" s="170" t="s">
        <v>3</v>
      </c>
      <c r="F192" s="255" t="s">
        <v>245</v>
      </c>
      <c r="G192" s="256"/>
      <c r="H192" s="256"/>
      <c r="I192" s="256"/>
      <c r="J192" s="169"/>
      <c r="K192" s="171">
        <v>8.4</v>
      </c>
      <c r="L192" s="169"/>
      <c r="M192" s="169"/>
      <c r="N192" s="169"/>
      <c r="O192" s="169"/>
      <c r="P192" s="169"/>
      <c r="Q192" s="169"/>
      <c r="R192" s="172"/>
      <c r="T192" s="173"/>
      <c r="U192" s="169"/>
      <c r="V192" s="169"/>
      <c r="W192" s="169"/>
      <c r="X192" s="169"/>
      <c r="Y192" s="169"/>
      <c r="Z192" s="169"/>
      <c r="AA192" s="174"/>
      <c r="AT192" s="175" t="s">
        <v>146</v>
      </c>
      <c r="AU192" s="175" t="s">
        <v>96</v>
      </c>
      <c r="AV192" s="11" t="s">
        <v>96</v>
      </c>
      <c r="AW192" s="11" t="s">
        <v>36</v>
      </c>
      <c r="AX192" s="11" t="s">
        <v>78</v>
      </c>
      <c r="AY192" s="175" t="s">
        <v>138</v>
      </c>
    </row>
    <row r="193" spans="2:65" s="10" customFormat="1" ht="22.5" customHeight="1">
      <c r="B193" s="160"/>
      <c r="C193" s="161"/>
      <c r="D193" s="161"/>
      <c r="E193" s="162" t="s">
        <v>3</v>
      </c>
      <c r="F193" s="257" t="s">
        <v>145</v>
      </c>
      <c r="G193" s="254"/>
      <c r="H193" s="254"/>
      <c r="I193" s="254"/>
      <c r="J193" s="161"/>
      <c r="K193" s="163" t="s">
        <v>3</v>
      </c>
      <c r="L193" s="161"/>
      <c r="M193" s="161"/>
      <c r="N193" s="161"/>
      <c r="O193" s="161"/>
      <c r="P193" s="161"/>
      <c r="Q193" s="161"/>
      <c r="R193" s="164"/>
      <c r="T193" s="165"/>
      <c r="U193" s="161"/>
      <c r="V193" s="161"/>
      <c r="W193" s="161"/>
      <c r="X193" s="161"/>
      <c r="Y193" s="161"/>
      <c r="Z193" s="161"/>
      <c r="AA193" s="166"/>
      <c r="AT193" s="167" t="s">
        <v>146</v>
      </c>
      <c r="AU193" s="167" t="s">
        <v>96</v>
      </c>
      <c r="AV193" s="10" t="s">
        <v>22</v>
      </c>
      <c r="AW193" s="10" t="s">
        <v>36</v>
      </c>
      <c r="AX193" s="10" t="s">
        <v>78</v>
      </c>
      <c r="AY193" s="167" t="s">
        <v>138</v>
      </c>
    </row>
    <row r="194" spans="2:65" s="11" customFormat="1" ht="22.5" customHeight="1">
      <c r="B194" s="168"/>
      <c r="C194" s="169"/>
      <c r="D194" s="169"/>
      <c r="E194" s="170" t="s">
        <v>3</v>
      </c>
      <c r="F194" s="255" t="s">
        <v>246</v>
      </c>
      <c r="G194" s="256"/>
      <c r="H194" s="256"/>
      <c r="I194" s="256"/>
      <c r="J194" s="169"/>
      <c r="K194" s="171">
        <v>3.09</v>
      </c>
      <c r="L194" s="169"/>
      <c r="M194" s="169"/>
      <c r="N194" s="169"/>
      <c r="O194" s="169"/>
      <c r="P194" s="169"/>
      <c r="Q194" s="169"/>
      <c r="R194" s="172"/>
      <c r="T194" s="173"/>
      <c r="U194" s="169"/>
      <c r="V194" s="169"/>
      <c r="W194" s="169"/>
      <c r="X194" s="169"/>
      <c r="Y194" s="169"/>
      <c r="Z194" s="169"/>
      <c r="AA194" s="174"/>
      <c r="AT194" s="175" t="s">
        <v>146</v>
      </c>
      <c r="AU194" s="175" t="s">
        <v>96</v>
      </c>
      <c r="AV194" s="11" t="s">
        <v>96</v>
      </c>
      <c r="AW194" s="11" t="s">
        <v>36</v>
      </c>
      <c r="AX194" s="11" t="s">
        <v>78</v>
      </c>
      <c r="AY194" s="175" t="s">
        <v>138</v>
      </c>
    </row>
    <row r="195" spans="2:65" s="10" customFormat="1" ht="22.5" customHeight="1">
      <c r="B195" s="160"/>
      <c r="C195" s="161"/>
      <c r="D195" s="161"/>
      <c r="E195" s="162" t="s">
        <v>3</v>
      </c>
      <c r="F195" s="257" t="s">
        <v>247</v>
      </c>
      <c r="G195" s="254"/>
      <c r="H195" s="254"/>
      <c r="I195" s="254"/>
      <c r="J195" s="161"/>
      <c r="K195" s="163" t="s">
        <v>3</v>
      </c>
      <c r="L195" s="161"/>
      <c r="M195" s="161"/>
      <c r="N195" s="161"/>
      <c r="O195" s="161"/>
      <c r="P195" s="161"/>
      <c r="Q195" s="161"/>
      <c r="R195" s="164"/>
      <c r="T195" s="165"/>
      <c r="U195" s="161"/>
      <c r="V195" s="161"/>
      <c r="W195" s="161"/>
      <c r="X195" s="161"/>
      <c r="Y195" s="161"/>
      <c r="Z195" s="161"/>
      <c r="AA195" s="166"/>
      <c r="AT195" s="167" t="s">
        <v>146</v>
      </c>
      <c r="AU195" s="167" t="s">
        <v>96</v>
      </c>
      <c r="AV195" s="10" t="s">
        <v>22</v>
      </c>
      <c r="AW195" s="10" t="s">
        <v>36</v>
      </c>
      <c r="AX195" s="10" t="s">
        <v>78</v>
      </c>
      <c r="AY195" s="167" t="s">
        <v>138</v>
      </c>
    </row>
    <row r="196" spans="2:65" s="11" customFormat="1" ht="22.5" customHeight="1">
      <c r="B196" s="168"/>
      <c r="C196" s="169"/>
      <c r="D196" s="169"/>
      <c r="E196" s="170" t="s">
        <v>3</v>
      </c>
      <c r="F196" s="255" t="s">
        <v>248</v>
      </c>
      <c r="G196" s="256"/>
      <c r="H196" s="256"/>
      <c r="I196" s="256"/>
      <c r="J196" s="169"/>
      <c r="K196" s="171">
        <v>1.4039999999999999</v>
      </c>
      <c r="L196" s="169"/>
      <c r="M196" s="169"/>
      <c r="N196" s="169"/>
      <c r="O196" s="169"/>
      <c r="P196" s="169"/>
      <c r="Q196" s="169"/>
      <c r="R196" s="172"/>
      <c r="T196" s="173"/>
      <c r="U196" s="169"/>
      <c r="V196" s="169"/>
      <c r="W196" s="169"/>
      <c r="X196" s="169"/>
      <c r="Y196" s="169"/>
      <c r="Z196" s="169"/>
      <c r="AA196" s="174"/>
      <c r="AT196" s="175" t="s">
        <v>146</v>
      </c>
      <c r="AU196" s="175" t="s">
        <v>96</v>
      </c>
      <c r="AV196" s="11" t="s">
        <v>96</v>
      </c>
      <c r="AW196" s="11" t="s">
        <v>36</v>
      </c>
      <c r="AX196" s="11" t="s">
        <v>78</v>
      </c>
      <c r="AY196" s="175" t="s">
        <v>138</v>
      </c>
    </row>
    <row r="197" spans="2:65" s="12" customFormat="1" ht="22.5" customHeight="1">
      <c r="B197" s="176"/>
      <c r="C197" s="177"/>
      <c r="D197" s="177"/>
      <c r="E197" s="178" t="s">
        <v>3</v>
      </c>
      <c r="F197" s="258" t="s">
        <v>152</v>
      </c>
      <c r="G197" s="259"/>
      <c r="H197" s="259"/>
      <c r="I197" s="259"/>
      <c r="J197" s="177"/>
      <c r="K197" s="179">
        <v>12.894</v>
      </c>
      <c r="L197" s="177"/>
      <c r="M197" s="177"/>
      <c r="N197" s="177"/>
      <c r="O197" s="177"/>
      <c r="P197" s="177"/>
      <c r="Q197" s="177"/>
      <c r="R197" s="180"/>
      <c r="T197" s="181"/>
      <c r="U197" s="177"/>
      <c r="V197" s="177"/>
      <c r="W197" s="177"/>
      <c r="X197" s="177"/>
      <c r="Y197" s="177"/>
      <c r="Z197" s="177"/>
      <c r="AA197" s="182"/>
      <c r="AT197" s="183" t="s">
        <v>146</v>
      </c>
      <c r="AU197" s="183" t="s">
        <v>96</v>
      </c>
      <c r="AV197" s="12" t="s">
        <v>143</v>
      </c>
      <c r="AW197" s="12" t="s">
        <v>36</v>
      </c>
      <c r="AX197" s="12" t="s">
        <v>22</v>
      </c>
      <c r="AY197" s="183" t="s">
        <v>138</v>
      </c>
    </row>
    <row r="198" spans="2:65" s="1" customFormat="1" ht="31.5" customHeight="1">
      <c r="B198" s="124"/>
      <c r="C198" s="153" t="s">
        <v>249</v>
      </c>
      <c r="D198" s="153" t="s">
        <v>139</v>
      </c>
      <c r="E198" s="154" t="s">
        <v>250</v>
      </c>
      <c r="F198" s="249" t="s">
        <v>251</v>
      </c>
      <c r="G198" s="250"/>
      <c r="H198" s="250"/>
      <c r="I198" s="250"/>
      <c r="J198" s="155" t="s">
        <v>142</v>
      </c>
      <c r="K198" s="156">
        <v>23.696999999999999</v>
      </c>
      <c r="L198" s="251">
        <v>0</v>
      </c>
      <c r="M198" s="250"/>
      <c r="N198" s="252">
        <f>ROUND(L198*K198,2)</f>
        <v>0</v>
      </c>
      <c r="O198" s="250"/>
      <c r="P198" s="250"/>
      <c r="Q198" s="250"/>
      <c r="R198" s="126"/>
      <c r="T198" s="157" t="s">
        <v>3</v>
      </c>
      <c r="U198" s="42" t="s">
        <v>43</v>
      </c>
      <c r="V198" s="34"/>
      <c r="W198" s="158">
        <f>V198*K198</f>
        <v>0</v>
      </c>
      <c r="X198" s="158">
        <v>0</v>
      </c>
      <c r="Y198" s="158">
        <f>X198*K198</f>
        <v>0</v>
      </c>
      <c r="Z198" s="158">
        <v>0</v>
      </c>
      <c r="AA198" s="159">
        <f>Z198*K198</f>
        <v>0</v>
      </c>
      <c r="AR198" s="16" t="s">
        <v>143</v>
      </c>
      <c r="AT198" s="16" t="s">
        <v>139</v>
      </c>
      <c r="AU198" s="16" t="s">
        <v>96</v>
      </c>
      <c r="AY198" s="16" t="s">
        <v>138</v>
      </c>
      <c r="BE198" s="99">
        <f>IF(U198="základní",N198,0)</f>
        <v>0</v>
      </c>
      <c r="BF198" s="99">
        <f>IF(U198="snížená",N198,0)</f>
        <v>0</v>
      </c>
      <c r="BG198" s="99">
        <f>IF(U198="zákl. přenesená",N198,0)</f>
        <v>0</v>
      </c>
      <c r="BH198" s="99">
        <f>IF(U198="sníž. přenesená",N198,0)</f>
        <v>0</v>
      </c>
      <c r="BI198" s="99">
        <f>IF(U198="nulová",N198,0)</f>
        <v>0</v>
      </c>
      <c r="BJ198" s="16" t="s">
        <v>22</v>
      </c>
      <c r="BK198" s="99">
        <f>ROUND(L198*K198,2)</f>
        <v>0</v>
      </c>
      <c r="BL198" s="16" t="s">
        <v>143</v>
      </c>
      <c r="BM198" s="16" t="s">
        <v>252</v>
      </c>
    </row>
    <row r="199" spans="2:65" s="10" customFormat="1" ht="22.5" customHeight="1">
      <c r="B199" s="160"/>
      <c r="C199" s="161"/>
      <c r="D199" s="161"/>
      <c r="E199" s="162" t="s">
        <v>3</v>
      </c>
      <c r="F199" s="253" t="s">
        <v>253</v>
      </c>
      <c r="G199" s="254"/>
      <c r="H199" s="254"/>
      <c r="I199" s="254"/>
      <c r="J199" s="161"/>
      <c r="K199" s="163" t="s">
        <v>3</v>
      </c>
      <c r="L199" s="161"/>
      <c r="M199" s="161"/>
      <c r="N199" s="161"/>
      <c r="O199" s="161"/>
      <c r="P199" s="161"/>
      <c r="Q199" s="161"/>
      <c r="R199" s="164"/>
      <c r="T199" s="165"/>
      <c r="U199" s="161"/>
      <c r="V199" s="161"/>
      <c r="W199" s="161"/>
      <c r="X199" s="161"/>
      <c r="Y199" s="161"/>
      <c r="Z199" s="161"/>
      <c r="AA199" s="166"/>
      <c r="AT199" s="167" t="s">
        <v>146</v>
      </c>
      <c r="AU199" s="167" t="s">
        <v>96</v>
      </c>
      <c r="AV199" s="10" t="s">
        <v>22</v>
      </c>
      <c r="AW199" s="10" t="s">
        <v>36</v>
      </c>
      <c r="AX199" s="10" t="s">
        <v>78</v>
      </c>
      <c r="AY199" s="167" t="s">
        <v>138</v>
      </c>
    </row>
    <row r="200" spans="2:65" s="11" customFormat="1" ht="22.5" customHeight="1">
      <c r="B200" s="168"/>
      <c r="C200" s="169"/>
      <c r="D200" s="169"/>
      <c r="E200" s="170" t="s">
        <v>3</v>
      </c>
      <c r="F200" s="255" t="s">
        <v>254</v>
      </c>
      <c r="G200" s="256"/>
      <c r="H200" s="256"/>
      <c r="I200" s="256"/>
      <c r="J200" s="169"/>
      <c r="K200" s="171">
        <v>13.936999999999999</v>
      </c>
      <c r="L200" s="169"/>
      <c r="M200" s="169"/>
      <c r="N200" s="169"/>
      <c r="O200" s="169"/>
      <c r="P200" s="169"/>
      <c r="Q200" s="169"/>
      <c r="R200" s="172"/>
      <c r="T200" s="173"/>
      <c r="U200" s="169"/>
      <c r="V200" s="169"/>
      <c r="W200" s="169"/>
      <c r="X200" s="169"/>
      <c r="Y200" s="169"/>
      <c r="Z200" s="169"/>
      <c r="AA200" s="174"/>
      <c r="AT200" s="175" t="s">
        <v>146</v>
      </c>
      <c r="AU200" s="175" t="s">
        <v>96</v>
      </c>
      <c r="AV200" s="11" t="s">
        <v>96</v>
      </c>
      <c r="AW200" s="11" t="s">
        <v>36</v>
      </c>
      <c r="AX200" s="11" t="s">
        <v>78</v>
      </c>
      <c r="AY200" s="175" t="s">
        <v>138</v>
      </c>
    </row>
    <row r="201" spans="2:65" s="10" customFormat="1" ht="22.5" customHeight="1">
      <c r="B201" s="160"/>
      <c r="C201" s="161"/>
      <c r="D201" s="161"/>
      <c r="E201" s="162" t="s">
        <v>3</v>
      </c>
      <c r="F201" s="257" t="s">
        <v>255</v>
      </c>
      <c r="G201" s="254"/>
      <c r="H201" s="254"/>
      <c r="I201" s="254"/>
      <c r="J201" s="161"/>
      <c r="K201" s="163" t="s">
        <v>3</v>
      </c>
      <c r="L201" s="161"/>
      <c r="M201" s="161"/>
      <c r="N201" s="161"/>
      <c r="O201" s="161"/>
      <c r="P201" s="161"/>
      <c r="Q201" s="161"/>
      <c r="R201" s="164"/>
      <c r="T201" s="165"/>
      <c r="U201" s="161"/>
      <c r="V201" s="161"/>
      <c r="W201" s="161"/>
      <c r="X201" s="161"/>
      <c r="Y201" s="161"/>
      <c r="Z201" s="161"/>
      <c r="AA201" s="166"/>
      <c r="AT201" s="167" t="s">
        <v>146</v>
      </c>
      <c r="AU201" s="167" t="s">
        <v>96</v>
      </c>
      <c r="AV201" s="10" t="s">
        <v>22</v>
      </c>
      <c r="AW201" s="10" t="s">
        <v>36</v>
      </c>
      <c r="AX201" s="10" t="s">
        <v>78</v>
      </c>
      <c r="AY201" s="167" t="s">
        <v>138</v>
      </c>
    </row>
    <row r="202" spans="2:65" s="11" customFormat="1" ht="22.5" customHeight="1">
      <c r="B202" s="168"/>
      <c r="C202" s="169"/>
      <c r="D202" s="169"/>
      <c r="E202" s="170" t="s">
        <v>3</v>
      </c>
      <c r="F202" s="255" t="s">
        <v>165</v>
      </c>
      <c r="G202" s="256"/>
      <c r="H202" s="256"/>
      <c r="I202" s="256"/>
      <c r="J202" s="169"/>
      <c r="K202" s="171">
        <v>4.32</v>
      </c>
      <c r="L202" s="169"/>
      <c r="M202" s="169"/>
      <c r="N202" s="169"/>
      <c r="O202" s="169"/>
      <c r="P202" s="169"/>
      <c r="Q202" s="169"/>
      <c r="R202" s="172"/>
      <c r="T202" s="173"/>
      <c r="U202" s="169"/>
      <c r="V202" s="169"/>
      <c r="W202" s="169"/>
      <c r="X202" s="169"/>
      <c r="Y202" s="169"/>
      <c r="Z202" s="169"/>
      <c r="AA202" s="174"/>
      <c r="AT202" s="175" t="s">
        <v>146</v>
      </c>
      <c r="AU202" s="175" t="s">
        <v>96</v>
      </c>
      <c r="AV202" s="11" t="s">
        <v>96</v>
      </c>
      <c r="AW202" s="11" t="s">
        <v>36</v>
      </c>
      <c r="AX202" s="11" t="s">
        <v>78</v>
      </c>
      <c r="AY202" s="175" t="s">
        <v>138</v>
      </c>
    </row>
    <row r="203" spans="2:65" s="11" customFormat="1" ht="22.5" customHeight="1">
      <c r="B203" s="168"/>
      <c r="C203" s="169"/>
      <c r="D203" s="169"/>
      <c r="E203" s="170" t="s">
        <v>3</v>
      </c>
      <c r="F203" s="255" t="s">
        <v>166</v>
      </c>
      <c r="G203" s="256"/>
      <c r="H203" s="256"/>
      <c r="I203" s="256"/>
      <c r="J203" s="169"/>
      <c r="K203" s="171">
        <v>1.1200000000000001</v>
      </c>
      <c r="L203" s="169"/>
      <c r="M203" s="169"/>
      <c r="N203" s="169"/>
      <c r="O203" s="169"/>
      <c r="P203" s="169"/>
      <c r="Q203" s="169"/>
      <c r="R203" s="172"/>
      <c r="T203" s="173"/>
      <c r="U203" s="169"/>
      <c r="V203" s="169"/>
      <c r="W203" s="169"/>
      <c r="X203" s="169"/>
      <c r="Y203" s="169"/>
      <c r="Z203" s="169"/>
      <c r="AA203" s="174"/>
      <c r="AT203" s="175" t="s">
        <v>146</v>
      </c>
      <c r="AU203" s="175" t="s">
        <v>96</v>
      </c>
      <c r="AV203" s="11" t="s">
        <v>96</v>
      </c>
      <c r="AW203" s="11" t="s">
        <v>36</v>
      </c>
      <c r="AX203" s="11" t="s">
        <v>78</v>
      </c>
      <c r="AY203" s="175" t="s">
        <v>138</v>
      </c>
    </row>
    <row r="204" spans="2:65" s="10" customFormat="1" ht="22.5" customHeight="1">
      <c r="B204" s="160"/>
      <c r="C204" s="161"/>
      <c r="D204" s="161"/>
      <c r="E204" s="162" t="s">
        <v>3</v>
      </c>
      <c r="F204" s="257" t="s">
        <v>256</v>
      </c>
      <c r="G204" s="254"/>
      <c r="H204" s="254"/>
      <c r="I204" s="254"/>
      <c r="J204" s="161"/>
      <c r="K204" s="163" t="s">
        <v>3</v>
      </c>
      <c r="L204" s="161"/>
      <c r="M204" s="161"/>
      <c r="N204" s="161"/>
      <c r="O204" s="161"/>
      <c r="P204" s="161"/>
      <c r="Q204" s="161"/>
      <c r="R204" s="164"/>
      <c r="T204" s="165"/>
      <c r="U204" s="161"/>
      <c r="V204" s="161"/>
      <c r="W204" s="161"/>
      <c r="X204" s="161"/>
      <c r="Y204" s="161"/>
      <c r="Z204" s="161"/>
      <c r="AA204" s="166"/>
      <c r="AT204" s="167" t="s">
        <v>146</v>
      </c>
      <c r="AU204" s="167" t="s">
        <v>96</v>
      </c>
      <c r="AV204" s="10" t="s">
        <v>22</v>
      </c>
      <c r="AW204" s="10" t="s">
        <v>36</v>
      </c>
      <c r="AX204" s="10" t="s">
        <v>78</v>
      </c>
      <c r="AY204" s="167" t="s">
        <v>138</v>
      </c>
    </row>
    <row r="205" spans="2:65" s="11" customFormat="1" ht="22.5" customHeight="1">
      <c r="B205" s="168"/>
      <c r="C205" s="169"/>
      <c r="D205" s="169"/>
      <c r="E205" s="170" t="s">
        <v>3</v>
      </c>
      <c r="F205" s="255" t="s">
        <v>168</v>
      </c>
      <c r="G205" s="256"/>
      <c r="H205" s="256"/>
      <c r="I205" s="256"/>
      <c r="J205" s="169"/>
      <c r="K205" s="171">
        <v>2.7</v>
      </c>
      <c r="L205" s="169"/>
      <c r="M205" s="169"/>
      <c r="N205" s="169"/>
      <c r="O205" s="169"/>
      <c r="P205" s="169"/>
      <c r="Q205" s="169"/>
      <c r="R205" s="172"/>
      <c r="T205" s="173"/>
      <c r="U205" s="169"/>
      <c r="V205" s="169"/>
      <c r="W205" s="169"/>
      <c r="X205" s="169"/>
      <c r="Y205" s="169"/>
      <c r="Z205" s="169"/>
      <c r="AA205" s="174"/>
      <c r="AT205" s="175" t="s">
        <v>146</v>
      </c>
      <c r="AU205" s="175" t="s">
        <v>96</v>
      </c>
      <c r="AV205" s="11" t="s">
        <v>96</v>
      </c>
      <c r="AW205" s="11" t="s">
        <v>36</v>
      </c>
      <c r="AX205" s="11" t="s">
        <v>78</v>
      </c>
      <c r="AY205" s="175" t="s">
        <v>138</v>
      </c>
    </row>
    <row r="206" spans="2:65" s="10" customFormat="1" ht="22.5" customHeight="1">
      <c r="B206" s="160"/>
      <c r="C206" s="161"/>
      <c r="D206" s="161"/>
      <c r="E206" s="162" t="s">
        <v>3</v>
      </c>
      <c r="F206" s="257" t="s">
        <v>169</v>
      </c>
      <c r="G206" s="254"/>
      <c r="H206" s="254"/>
      <c r="I206" s="254"/>
      <c r="J206" s="161"/>
      <c r="K206" s="163" t="s">
        <v>3</v>
      </c>
      <c r="L206" s="161"/>
      <c r="M206" s="161"/>
      <c r="N206" s="161"/>
      <c r="O206" s="161"/>
      <c r="P206" s="161"/>
      <c r="Q206" s="161"/>
      <c r="R206" s="164"/>
      <c r="T206" s="165"/>
      <c r="U206" s="161"/>
      <c r="V206" s="161"/>
      <c r="W206" s="161"/>
      <c r="X206" s="161"/>
      <c r="Y206" s="161"/>
      <c r="Z206" s="161"/>
      <c r="AA206" s="166"/>
      <c r="AT206" s="167" t="s">
        <v>146</v>
      </c>
      <c r="AU206" s="167" t="s">
        <v>96</v>
      </c>
      <c r="AV206" s="10" t="s">
        <v>22</v>
      </c>
      <c r="AW206" s="10" t="s">
        <v>36</v>
      </c>
      <c r="AX206" s="10" t="s">
        <v>78</v>
      </c>
      <c r="AY206" s="167" t="s">
        <v>138</v>
      </c>
    </row>
    <row r="207" spans="2:65" s="11" customFormat="1" ht="22.5" customHeight="1">
      <c r="B207" s="168"/>
      <c r="C207" s="169"/>
      <c r="D207" s="169"/>
      <c r="E207" s="170" t="s">
        <v>3</v>
      </c>
      <c r="F207" s="255" t="s">
        <v>170</v>
      </c>
      <c r="G207" s="256"/>
      <c r="H207" s="256"/>
      <c r="I207" s="256"/>
      <c r="J207" s="169"/>
      <c r="K207" s="171">
        <v>1.62</v>
      </c>
      <c r="L207" s="169"/>
      <c r="M207" s="169"/>
      <c r="N207" s="169"/>
      <c r="O207" s="169"/>
      <c r="P207" s="169"/>
      <c r="Q207" s="169"/>
      <c r="R207" s="172"/>
      <c r="T207" s="173"/>
      <c r="U207" s="169"/>
      <c r="V207" s="169"/>
      <c r="W207" s="169"/>
      <c r="X207" s="169"/>
      <c r="Y207" s="169"/>
      <c r="Z207" s="169"/>
      <c r="AA207" s="174"/>
      <c r="AT207" s="175" t="s">
        <v>146</v>
      </c>
      <c r="AU207" s="175" t="s">
        <v>96</v>
      </c>
      <c r="AV207" s="11" t="s">
        <v>96</v>
      </c>
      <c r="AW207" s="11" t="s">
        <v>36</v>
      </c>
      <c r="AX207" s="11" t="s">
        <v>78</v>
      </c>
      <c r="AY207" s="175" t="s">
        <v>138</v>
      </c>
    </row>
    <row r="208" spans="2:65" s="12" customFormat="1" ht="22.5" customHeight="1">
      <c r="B208" s="176"/>
      <c r="C208" s="177"/>
      <c r="D208" s="177"/>
      <c r="E208" s="178" t="s">
        <v>3</v>
      </c>
      <c r="F208" s="258" t="s">
        <v>152</v>
      </c>
      <c r="G208" s="259"/>
      <c r="H208" s="259"/>
      <c r="I208" s="259"/>
      <c r="J208" s="177"/>
      <c r="K208" s="179">
        <v>23.696999999999999</v>
      </c>
      <c r="L208" s="177"/>
      <c r="M208" s="177"/>
      <c r="N208" s="177"/>
      <c r="O208" s="177"/>
      <c r="P208" s="177"/>
      <c r="Q208" s="177"/>
      <c r="R208" s="180"/>
      <c r="T208" s="181"/>
      <c r="U208" s="177"/>
      <c r="V208" s="177"/>
      <c r="W208" s="177"/>
      <c r="X208" s="177"/>
      <c r="Y208" s="177"/>
      <c r="Z208" s="177"/>
      <c r="AA208" s="182"/>
      <c r="AT208" s="183" t="s">
        <v>146</v>
      </c>
      <c r="AU208" s="183" t="s">
        <v>96</v>
      </c>
      <c r="AV208" s="12" t="s">
        <v>143</v>
      </c>
      <c r="AW208" s="12" t="s">
        <v>36</v>
      </c>
      <c r="AX208" s="12" t="s">
        <v>22</v>
      </c>
      <c r="AY208" s="183" t="s">
        <v>138</v>
      </c>
    </row>
    <row r="209" spans="2:65" s="1" customFormat="1" ht="22.5" customHeight="1">
      <c r="B209" s="124"/>
      <c r="C209" s="184" t="s">
        <v>257</v>
      </c>
      <c r="D209" s="184" t="s">
        <v>227</v>
      </c>
      <c r="E209" s="185" t="s">
        <v>258</v>
      </c>
      <c r="F209" s="261" t="s">
        <v>259</v>
      </c>
      <c r="G209" s="262"/>
      <c r="H209" s="262"/>
      <c r="I209" s="262"/>
      <c r="J209" s="186" t="s">
        <v>230</v>
      </c>
      <c r="K209" s="187">
        <v>40.284999999999997</v>
      </c>
      <c r="L209" s="263">
        <v>0</v>
      </c>
      <c r="M209" s="262"/>
      <c r="N209" s="264">
        <f>ROUND(L209*K209,2)</f>
        <v>0</v>
      </c>
      <c r="O209" s="250"/>
      <c r="P209" s="250"/>
      <c r="Q209" s="250"/>
      <c r="R209" s="126"/>
      <c r="T209" s="157" t="s">
        <v>3</v>
      </c>
      <c r="U209" s="42" t="s">
        <v>43</v>
      </c>
      <c r="V209" s="34"/>
      <c r="W209" s="158">
        <f>V209*K209</f>
        <v>0</v>
      </c>
      <c r="X209" s="158">
        <v>1</v>
      </c>
      <c r="Y209" s="158">
        <f>X209*K209</f>
        <v>40.284999999999997</v>
      </c>
      <c r="Z209" s="158">
        <v>0</v>
      </c>
      <c r="AA209" s="159">
        <f>Z209*K209</f>
        <v>0</v>
      </c>
      <c r="AR209" s="16" t="s">
        <v>186</v>
      </c>
      <c r="AT209" s="16" t="s">
        <v>227</v>
      </c>
      <c r="AU209" s="16" t="s">
        <v>96</v>
      </c>
      <c r="AY209" s="16" t="s">
        <v>138</v>
      </c>
      <c r="BE209" s="99">
        <f>IF(U209="základní",N209,0)</f>
        <v>0</v>
      </c>
      <c r="BF209" s="99">
        <f>IF(U209="snížená",N209,0)</f>
        <v>0</v>
      </c>
      <c r="BG209" s="99">
        <f>IF(U209="zákl. přenesená",N209,0)</f>
        <v>0</v>
      </c>
      <c r="BH209" s="99">
        <f>IF(U209="sníž. přenesená",N209,0)</f>
        <v>0</v>
      </c>
      <c r="BI209" s="99">
        <f>IF(U209="nulová",N209,0)</f>
        <v>0</v>
      </c>
      <c r="BJ209" s="16" t="s">
        <v>22</v>
      </c>
      <c r="BK209" s="99">
        <f>ROUND(L209*K209,2)</f>
        <v>0</v>
      </c>
      <c r="BL209" s="16" t="s">
        <v>143</v>
      </c>
      <c r="BM209" s="16" t="s">
        <v>260</v>
      </c>
    </row>
    <row r="210" spans="2:65" s="11" customFormat="1" ht="22.5" customHeight="1">
      <c r="B210" s="168"/>
      <c r="C210" s="169"/>
      <c r="D210" s="169"/>
      <c r="E210" s="170" t="s">
        <v>3</v>
      </c>
      <c r="F210" s="260" t="s">
        <v>261</v>
      </c>
      <c r="G210" s="256"/>
      <c r="H210" s="256"/>
      <c r="I210" s="256"/>
      <c r="J210" s="169"/>
      <c r="K210" s="171">
        <v>23.696999999999999</v>
      </c>
      <c r="L210" s="169"/>
      <c r="M210" s="169"/>
      <c r="N210" s="169"/>
      <c r="O210" s="169"/>
      <c r="P210" s="169"/>
      <c r="Q210" s="169"/>
      <c r="R210" s="172"/>
      <c r="T210" s="173"/>
      <c r="U210" s="169"/>
      <c r="V210" s="169"/>
      <c r="W210" s="169"/>
      <c r="X210" s="169"/>
      <c r="Y210" s="169"/>
      <c r="Z210" s="169"/>
      <c r="AA210" s="174"/>
      <c r="AT210" s="175" t="s">
        <v>146</v>
      </c>
      <c r="AU210" s="175" t="s">
        <v>96</v>
      </c>
      <c r="AV210" s="11" t="s">
        <v>96</v>
      </c>
      <c r="AW210" s="11" t="s">
        <v>36</v>
      </c>
      <c r="AX210" s="11" t="s">
        <v>78</v>
      </c>
      <c r="AY210" s="175" t="s">
        <v>138</v>
      </c>
    </row>
    <row r="211" spans="2:65" s="12" customFormat="1" ht="22.5" customHeight="1">
      <c r="B211" s="176"/>
      <c r="C211" s="177"/>
      <c r="D211" s="177"/>
      <c r="E211" s="178" t="s">
        <v>3</v>
      </c>
      <c r="F211" s="258" t="s">
        <v>152</v>
      </c>
      <c r="G211" s="259"/>
      <c r="H211" s="259"/>
      <c r="I211" s="259"/>
      <c r="J211" s="177"/>
      <c r="K211" s="179">
        <v>23.696999999999999</v>
      </c>
      <c r="L211" s="177"/>
      <c r="M211" s="177"/>
      <c r="N211" s="177"/>
      <c r="O211" s="177"/>
      <c r="P211" s="177"/>
      <c r="Q211" s="177"/>
      <c r="R211" s="180"/>
      <c r="T211" s="181"/>
      <c r="U211" s="177"/>
      <c r="V211" s="177"/>
      <c r="W211" s="177"/>
      <c r="X211" s="177"/>
      <c r="Y211" s="177"/>
      <c r="Z211" s="177"/>
      <c r="AA211" s="182"/>
      <c r="AT211" s="183" t="s">
        <v>146</v>
      </c>
      <c r="AU211" s="183" t="s">
        <v>96</v>
      </c>
      <c r="AV211" s="12" t="s">
        <v>143</v>
      </c>
      <c r="AW211" s="12" t="s">
        <v>36</v>
      </c>
      <c r="AX211" s="12" t="s">
        <v>22</v>
      </c>
      <c r="AY211" s="183" t="s">
        <v>138</v>
      </c>
    </row>
    <row r="212" spans="2:65" s="1" customFormat="1" ht="31.5" customHeight="1">
      <c r="B212" s="124"/>
      <c r="C212" s="153" t="s">
        <v>8</v>
      </c>
      <c r="D212" s="153" t="s">
        <v>139</v>
      </c>
      <c r="E212" s="154" t="s">
        <v>262</v>
      </c>
      <c r="F212" s="249" t="s">
        <v>263</v>
      </c>
      <c r="G212" s="250"/>
      <c r="H212" s="250"/>
      <c r="I212" s="250"/>
      <c r="J212" s="155" t="s">
        <v>218</v>
      </c>
      <c r="K212" s="156">
        <v>1550</v>
      </c>
      <c r="L212" s="251">
        <v>0</v>
      </c>
      <c r="M212" s="250"/>
      <c r="N212" s="252">
        <f>ROUND(L212*K212,2)</f>
        <v>0</v>
      </c>
      <c r="O212" s="250"/>
      <c r="P212" s="250"/>
      <c r="Q212" s="250"/>
      <c r="R212" s="126"/>
      <c r="T212" s="157" t="s">
        <v>3</v>
      </c>
      <c r="U212" s="42" t="s">
        <v>43</v>
      </c>
      <c r="V212" s="34"/>
      <c r="W212" s="158">
        <f>V212*K212</f>
        <v>0</v>
      </c>
      <c r="X212" s="158">
        <v>0</v>
      </c>
      <c r="Y212" s="158">
        <f>X212*K212</f>
        <v>0</v>
      </c>
      <c r="Z212" s="158">
        <v>0</v>
      </c>
      <c r="AA212" s="159">
        <f>Z212*K212</f>
        <v>0</v>
      </c>
      <c r="AR212" s="16" t="s">
        <v>143</v>
      </c>
      <c r="AT212" s="16" t="s">
        <v>139</v>
      </c>
      <c r="AU212" s="16" t="s">
        <v>96</v>
      </c>
      <c r="AY212" s="16" t="s">
        <v>138</v>
      </c>
      <c r="BE212" s="99">
        <f>IF(U212="základní",N212,0)</f>
        <v>0</v>
      </c>
      <c r="BF212" s="99">
        <f>IF(U212="snížená",N212,0)</f>
        <v>0</v>
      </c>
      <c r="BG212" s="99">
        <f>IF(U212="zákl. přenesená",N212,0)</f>
        <v>0</v>
      </c>
      <c r="BH212" s="99">
        <f>IF(U212="sníž. přenesená",N212,0)</f>
        <v>0</v>
      </c>
      <c r="BI212" s="99">
        <f>IF(U212="nulová",N212,0)</f>
        <v>0</v>
      </c>
      <c r="BJ212" s="16" t="s">
        <v>22</v>
      </c>
      <c r="BK212" s="99">
        <f>ROUND(L212*K212,2)</f>
        <v>0</v>
      </c>
      <c r="BL212" s="16" t="s">
        <v>143</v>
      </c>
      <c r="BM212" s="16" t="s">
        <v>264</v>
      </c>
    </row>
    <row r="213" spans="2:65" s="1" customFormat="1" ht="31.5" customHeight="1">
      <c r="B213" s="124"/>
      <c r="C213" s="153" t="s">
        <v>265</v>
      </c>
      <c r="D213" s="153" t="s">
        <v>139</v>
      </c>
      <c r="E213" s="154" t="s">
        <v>266</v>
      </c>
      <c r="F213" s="249" t="s">
        <v>267</v>
      </c>
      <c r="G213" s="250"/>
      <c r="H213" s="250"/>
      <c r="I213" s="250"/>
      <c r="J213" s="155" t="s">
        <v>218</v>
      </c>
      <c r="K213" s="156">
        <v>1550</v>
      </c>
      <c r="L213" s="251">
        <v>0</v>
      </c>
      <c r="M213" s="250"/>
      <c r="N213" s="252">
        <f>ROUND(L213*K213,2)</f>
        <v>0</v>
      </c>
      <c r="O213" s="250"/>
      <c r="P213" s="250"/>
      <c r="Q213" s="250"/>
      <c r="R213" s="126"/>
      <c r="T213" s="157" t="s">
        <v>3</v>
      </c>
      <c r="U213" s="42" t="s">
        <v>43</v>
      </c>
      <c r="V213" s="34"/>
      <c r="W213" s="158">
        <f>V213*K213</f>
        <v>0</v>
      </c>
      <c r="X213" s="158">
        <v>0</v>
      </c>
      <c r="Y213" s="158">
        <f>X213*K213</f>
        <v>0</v>
      </c>
      <c r="Z213" s="158">
        <v>0</v>
      </c>
      <c r="AA213" s="159">
        <f>Z213*K213</f>
        <v>0</v>
      </c>
      <c r="AR213" s="16" t="s">
        <v>143</v>
      </c>
      <c r="AT213" s="16" t="s">
        <v>139</v>
      </c>
      <c r="AU213" s="16" t="s">
        <v>96</v>
      </c>
      <c r="AY213" s="16" t="s">
        <v>138</v>
      </c>
      <c r="BE213" s="99">
        <f>IF(U213="základní",N213,0)</f>
        <v>0</v>
      </c>
      <c r="BF213" s="99">
        <f>IF(U213="snížená",N213,0)</f>
        <v>0</v>
      </c>
      <c r="BG213" s="99">
        <f>IF(U213="zákl. přenesená",N213,0)</f>
        <v>0</v>
      </c>
      <c r="BH213" s="99">
        <f>IF(U213="sníž. přenesená",N213,0)</f>
        <v>0</v>
      </c>
      <c r="BI213" s="99">
        <f>IF(U213="nulová",N213,0)</f>
        <v>0</v>
      </c>
      <c r="BJ213" s="16" t="s">
        <v>22</v>
      </c>
      <c r="BK213" s="99">
        <f>ROUND(L213*K213,2)</f>
        <v>0</v>
      </c>
      <c r="BL213" s="16" t="s">
        <v>143</v>
      </c>
      <c r="BM213" s="16" t="s">
        <v>268</v>
      </c>
    </row>
    <row r="214" spans="2:65" s="1" customFormat="1" ht="22.5" customHeight="1">
      <c r="B214" s="124"/>
      <c r="C214" s="184" t="s">
        <v>269</v>
      </c>
      <c r="D214" s="184" t="s">
        <v>227</v>
      </c>
      <c r="E214" s="185" t="s">
        <v>270</v>
      </c>
      <c r="F214" s="261" t="s">
        <v>271</v>
      </c>
      <c r="G214" s="262"/>
      <c r="H214" s="262"/>
      <c r="I214" s="262"/>
      <c r="J214" s="186" t="s">
        <v>272</v>
      </c>
      <c r="K214" s="187">
        <v>23.25</v>
      </c>
      <c r="L214" s="263">
        <v>0</v>
      </c>
      <c r="M214" s="262"/>
      <c r="N214" s="264">
        <f>ROUND(L214*K214,2)</f>
        <v>0</v>
      </c>
      <c r="O214" s="250"/>
      <c r="P214" s="250"/>
      <c r="Q214" s="250"/>
      <c r="R214" s="126"/>
      <c r="T214" s="157" t="s">
        <v>3</v>
      </c>
      <c r="U214" s="42" t="s">
        <v>43</v>
      </c>
      <c r="V214" s="34"/>
      <c r="W214" s="158">
        <f>V214*K214</f>
        <v>0</v>
      </c>
      <c r="X214" s="158">
        <v>1E-3</v>
      </c>
      <c r="Y214" s="158">
        <f>X214*K214</f>
        <v>2.325E-2</v>
      </c>
      <c r="Z214" s="158">
        <v>0</v>
      </c>
      <c r="AA214" s="159">
        <f>Z214*K214</f>
        <v>0</v>
      </c>
      <c r="AR214" s="16" t="s">
        <v>186</v>
      </c>
      <c r="AT214" s="16" t="s">
        <v>227</v>
      </c>
      <c r="AU214" s="16" t="s">
        <v>96</v>
      </c>
      <c r="AY214" s="16" t="s">
        <v>138</v>
      </c>
      <c r="BE214" s="99">
        <f>IF(U214="základní",N214,0)</f>
        <v>0</v>
      </c>
      <c r="BF214" s="99">
        <f>IF(U214="snížená",N214,0)</f>
        <v>0</v>
      </c>
      <c r="BG214" s="99">
        <f>IF(U214="zákl. přenesená",N214,0)</f>
        <v>0</v>
      </c>
      <c r="BH214" s="99">
        <f>IF(U214="sníž. přenesená",N214,0)</f>
        <v>0</v>
      </c>
      <c r="BI214" s="99">
        <f>IF(U214="nulová",N214,0)</f>
        <v>0</v>
      </c>
      <c r="BJ214" s="16" t="s">
        <v>22</v>
      </c>
      <c r="BK214" s="99">
        <f>ROUND(L214*K214,2)</f>
        <v>0</v>
      </c>
      <c r="BL214" s="16" t="s">
        <v>143</v>
      </c>
      <c r="BM214" s="16" t="s">
        <v>273</v>
      </c>
    </row>
    <row r="215" spans="2:65" s="9" customFormat="1" ht="29.85" customHeight="1">
      <c r="B215" s="142"/>
      <c r="C215" s="143"/>
      <c r="D215" s="152" t="s">
        <v>109</v>
      </c>
      <c r="E215" s="152"/>
      <c r="F215" s="152"/>
      <c r="G215" s="152"/>
      <c r="H215" s="152"/>
      <c r="I215" s="152"/>
      <c r="J215" s="152"/>
      <c r="K215" s="152"/>
      <c r="L215" s="152"/>
      <c r="M215" s="152"/>
      <c r="N215" s="270">
        <f>BK215</f>
        <v>0</v>
      </c>
      <c r="O215" s="271"/>
      <c r="P215" s="271"/>
      <c r="Q215" s="271"/>
      <c r="R215" s="145"/>
      <c r="T215" s="146"/>
      <c r="U215" s="143"/>
      <c r="V215" s="143"/>
      <c r="W215" s="147">
        <f>SUM(W216:W227)</f>
        <v>0</v>
      </c>
      <c r="X215" s="143"/>
      <c r="Y215" s="147">
        <f>SUM(Y216:Y227)</f>
        <v>65.623949499999995</v>
      </c>
      <c r="Z215" s="143"/>
      <c r="AA215" s="148">
        <f>SUM(AA216:AA227)</f>
        <v>0</v>
      </c>
      <c r="AR215" s="149" t="s">
        <v>22</v>
      </c>
      <c r="AT215" s="150" t="s">
        <v>77</v>
      </c>
      <c r="AU215" s="150" t="s">
        <v>22</v>
      </c>
      <c r="AY215" s="149" t="s">
        <v>138</v>
      </c>
      <c r="BK215" s="151">
        <f>SUM(BK216:BK227)</f>
        <v>0</v>
      </c>
    </row>
    <row r="216" spans="2:65" s="1" customFormat="1" ht="44.25" customHeight="1">
      <c r="B216" s="124"/>
      <c r="C216" s="153" t="s">
        <v>274</v>
      </c>
      <c r="D216" s="153" t="s">
        <v>139</v>
      </c>
      <c r="E216" s="154" t="s">
        <v>275</v>
      </c>
      <c r="F216" s="249" t="s">
        <v>276</v>
      </c>
      <c r="G216" s="250"/>
      <c r="H216" s="250"/>
      <c r="I216" s="250"/>
      <c r="J216" s="155" t="s">
        <v>277</v>
      </c>
      <c r="K216" s="156">
        <v>136</v>
      </c>
      <c r="L216" s="251">
        <v>0</v>
      </c>
      <c r="M216" s="250"/>
      <c r="N216" s="252">
        <f>ROUND(L216*K216,2)</f>
        <v>0</v>
      </c>
      <c r="O216" s="250"/>
      <c r="P216" s="250"/>
      <c r="Q216" s="250"/>
      <c r="R216" s="126"/>
      <c r="T216" s="157" t="s">
        <v>3</v>
      </c>
      <c r="U216" s="42" t="s">
        <v>43</v>
      </c>
      <c r="V216" s="34"/>
      <c r="W216" s="158">
        <f>V216*K216</f>
        <v>0</v>
      </c>
      <c r="X216" s="158">
        <v>0.22656999999999999</v>
      </c>
      <c r="Y216" s="158">
        <f>X216*K216</f>
        <v>30.81352</v>
      </c>
      <c r="Z216" s="158">
        <v>0</v>
      </c>
      <c r="AA216" s="159">
        <f>Z216*K216</f>
        <v>0</v>
      </c>
      <c r="AR216" s="16" t="s">
        <v>143</v>
      </c>
      <c r="AT216" s="16" t="s">
        <v>139</v>
      </c>
      <c r="AU216" s="16" t="s">
        <v>96</v>
      </c>
      <c r="AY216" s="16" t="s">
        <v>138</v>
      </c>
      <c r="BE216" s="99">
        <f>IF(U216="základní",N216,0)</f>
        <v>0</v>
      </c>
      <c r="BF216" s="99">
        <f>IF(U216="snížená",N216,0)</f>
        <v>0</v>
      </c>
      <c r="BG216" s="99">
        <f>IF(U216="zákl. přenesená",N216,0)</f>
        <v>0</v>
      </c>
      <c r="BH216" s="99">
        <f>IF(U216="sníž. přenesená",N216,0)</f>
        <v>0</v>
      </c>
      <c r="BI216" s="99">
        <f>IF(U216="nulová",N216,0)</f>
        <v>0</v>
      </c>
      <c r="BJ216" s="16" t="s">
        <v>22</v>
      </c>
      <c r="BK216" s="99">
        <f>ROUND(L216*K216,2)</f>
        <v>0</v>
      </c>
      <c r="BL216" s="16" t="s">
        <v>143</v>
      </c>
      <c r="BM216" s="16" t="s">
        <v>278</v>
      </c>
    </row>
    <row r="217" spans="2:65" s="10" customFormat="1" ht="22.5" customHeight="1">
      <c r="B217" s="160"/>
      <c r="C217" s="161"/>
      <c r="D217" s="161"/>
      <c r="E217" s="162" t="s">
        <v>3</v>
      </c>
      <c r="F217" s="253" t="s">
        <v>279</v>
      </c>
      <c r="G217" s="254"/>
      <c r="H217" s="254"/>
      <c r="I217" s="254"/>
      <c r="J217" s="161"/>
      <c r="K217" s="163" t="s">
        <v>3</v>
      </c>
      <c r="L217" s="161"/>
      <c r="M217" s="161"/>
      <c r="N217" s="161"/>
      <c r="O217" s="161"/>
      <c r="P217" s="161"/>
      <c r="Q217" s="161"/>
      <c r="R217" s="164"/>
      <c r="T217" s="165"/>
      <c r="U217" s="161"/>
      <c r="V217" s="161"/>
      <c r="W217" s="161"/>
      <c r="X217" s="161"/>
      <c r="Y217" s="161"/>
      <c r="Z217" s="161"/>
      <c r="AA217" s="166"/>
      <c r="AT217" s="167" t="s">
        <v>146</v>
      </c>
      <c r="AU217" s="167" t="s">
        <v>96</v>
      </c>
      <c r="AV217" s="10" t="s">
        <v>22</v>
      </c>
      <c r="AW217" s="10" t="s">
        <v>36</v>
      </c>
      <c r="AX217" s="10" t="s">
        <v>78</v>
      </c>
      <c r="AY217" s="167" t="s">
        <v>138</v>
      </c>
    </row>
    <row r="218" spans="2:65" s="11" customFormat="1" ht="22.5" customHeight="1">
      <c r="B218" s="168"/>
      <c r="C218" s="169"/>
      <c r="D218" s="169"/>
      <c r="E218" s="170" t="s">
        <v>3</v>
      </c>
      <c r="F218" s="255" t="s">
        <v>280</v>
      </c>
      <c r="G218" s="256"/>
      <c r="H218" s="256"/>
      <c r="I218" s="256"/>
      <c r="J218" s="169"/>
      <c r="K218" s="171">
        <v>28</v>
      </c>
      <c r="L218" s="169"/>
      <c r="M218" s="169"/>
      <c r="N218" s="169"/>
      <c r="O218" s="169"/>
      <c r="P218" s="169"/>
      <c r="Q218" s="169"/>
      <c r="R218" s="172"/>
      <c r="T218" s="173"/>
      <c r="U218" s="169"/>
      <c r="V218" s="169"/>
      <c r="W218" s="169"/>
      <c r="X218" s="169"/>
      <c r="Y218" s="169"/>
      <c r="Z218" s="169"/>
      <c r="AA218" s="174"/>
      <c r="AT218" s="175" t="s">
        <v>146</v>
      </c>
      <c r="AU218" s="175" t="s">
        <v>96</v>
      </c>
      <c r="AV218" s="11" t="s">
        <v>96</v>
      </c>
      <c r="AW218" s="11" t="s">
        <v>36</v>
      </c>
      <c r="AX218" s="11" t="s">
        <v>78</v>
      </c>
      <c r="AY218" s="175" t="s">
        <v>138</v>
      </c>
    </row>
    <row r="219" spans="2:65" s="11" customFormat="1" ht="22.5" customHeight="1">
      <c r="B219" s="168"/>
      <c r="C219" s="169"/>
      <c r="D219" s="169"/>
      <c r="E219" s="170" t="s">
        <v>3</v>
      </c>
      <c r="F219" s="255" t="s">
        <v>281</v>
      </c>
      <c r="G219" s="256"/>
      <c r="H219" s="256"/>
      <c r="I219" s="256"/>
      <c r="J219" s="169"/>
      <c r="K219" s="171">
        <v>108</v>
      </c>
      <c r="L219" s="169"/>
      <c r="M219" s="169"/>
      <c r="N219" s="169"/>
      <c r="O219" s="169"/>
      <c r="P219" s="169"/>
      <c r="Q219" s="169"/>
      <c r="R219" s="172"/>
      <c r="T219" s="173"/>
      <c r="U219" s="169"/>
      <c r="V219" s="169"/>
      <c r="W219" s="169"/>
      <c r="X219" s="169"/>
      <c r="Y219" s="169"/>
      <c r="Z219" s="169"/>
      <c r="AA219" s="174"/>
      <c r="AT219" s="175" t="s">
        <v>146</v>
      </c>
      <c r="AU219" s="175" t="s">
        <v>96</v>
      </c>
      <c r="AV219" s="11" t="s">
        <v>96</v>
      </c>
      <c r="AW219" s="11" t="s">
        <v>36</v>
      </c>
      <c r="AX219" s="11" t="s">
        <v>78</v>
      </c>
      <c r="AY219" s="175" t="s">
        <v>138</v>
      </c>
    </row>
    <row r="220" spans="2:65" s="12" customFormat="1" ht="22.5" customHeight="1">
      <c r="B220" s="176"/>
      <c r="C220" s="177"/>
      <c r="D220" s="177"/>
      <c r="E220" s="178" t="s">
        <v>3</v>
      </c>
      <c r="F220" s="258" t="s">
        <v>152</v>
      </c>
      <c r="G220" s="259"/>
      <c r="H220" s="259"/>
      <c r="I220" s="259"/>
      <c r="J220" s="177"/>
      <c r="K220" s="179">
        <v>136</v>
      </c>
      <c r="L220" s="177"/>
      <c r="M220" s="177"/>
      <c r="N220" s="177"/>
      <c r="O220" s="177"/>
      <c r="P220" s="177"/>
      <c r="Q220" s="177"/>
      <c r="R220" s="180"/>
      <c r="T220" s="181"/>
      <c r="U220" s="177"/>
      <c r="V220" s="177"/>
      <c r="W220" s="177"/>
      <c r="X220" s="177"/>
      <c r="Y220" s="177"/>
      <c r="Z220" s="177"/>
      <c r="AA220" s="182"/>
      <c r="AT220" s="183" t="s">
        <v>146</v>
      </c>
      <c r="AU220" s="183" t="s">
        <v>96</v>
      </c>
      <c r="AV220" s="12" t="s">
        <v>143</v>
      </c>
      <c r="AW220" s="12" t="s">
        <v>36</v>
      </c>
      <c r="AX220" s="12" t="s">
        <v>22</v>
      </c>
      <c r="AY220" s="183" t="s">
        <v>138</v>
      </c>
    </row>
    <row r="221" spans="2:65" s="1" customFormat="1" ht="44.25" customHeight="1">
      <c r="B221" s="124"/>
      <c r="C221" s="153" t="s">
        <v>282</v>
      </c>
      <c r="D221" s="153" t="s">
        <v>139</v>
      </c>
      <c r="E221" s="154" t="s">
        <v>283</v>
      </c>
      <c r="F221" s="249" t="s">
        <v>284</v>
      </c>
      <c r="G221" s="250"/>
      <c r="H221" s="250"/>
      <c r="I221" s="250"/>
      <c r="J221" s="155" t="s">
        <v>277</v>
      </c>
      <c r="K221" s="156">
        <v>60</v>
      </c>
      <c r="L221" s="251">
        <v>0</v>
      </c>
      <c r="M221" s="250"/>
      <c r="N221" s="252">
        <f>ROUND(L221*K221,2)</f>
        <v>0</v>
      </c>
      <c r="O221" s="250"/>
      <c r="P221" s="250"/>
      <c r="Q221" s="250"/>
      <c r="R221" s="126"/>
      <c r="T221" s="157" t="s">
        <v>3</v>
      </c>
      <c r="U221" s="42" t="s">
        <v>43</v>
      </c>
      <c r="V221" s="34"/>
      <c r="W221" s="158">
        <f>V221*K221</f>
        <v>0</v>
      </c>
      <c r="X221" s="158">
        <v>0.23058000000000001</v>
      </c>
      <c r="Y221" s="158">
        <f>X221*K221</f>
        <v>13.834800000000001</v>
      </c>
      <c r="Z221" s="158">
        <v>0</v>
      </c>
      <c r="AA221" s="159">
        <f>Z221*K221</f>
        <v>0</v>
      </c>
      <c r="AR221" s="16" t="s">
        <v>143</v>
      </c>
      <c r="AT221" s="16" t="s">
        <v>139</v>
      </c>
      <c r="AU221" s="16" t="s">
        <v>96</v>
      </c>
      <c r="AY221" s="16" t="s">
        <v>138</v>
      </c>
      <c r="BE221" s="99">
        <f>IF(U221="základní",N221,0)</f>
        <v>0</v>
      </c>
      <c r="BF221" s="99">
        <f>IF(U221="snížená",N221,0)</f>
        <v>0</v>
      </c>
      <c r="BG221" s="99">
        <f>IF(U221="zákl. přenesená",N221,0)</f>
        <v>0</v>
      </c>
      <c r="BH221" s="99">
        <f>IF(U221="sníž. přenesená",N221,0)</f>
        <v>0</v>
      </c>
      <c r="BI221" s="99">
        <f>IF(U221="nulová",N221,0)</f>
        <v>0</v>
      </c>
      <c r="BJ221" s="16" t="s">
        <v>22</v>
      </c>
      <c r="BK221" s="99">
        <f>ROUND(L221*K221,2)</f>
        <v>0</v>
      </c>
      <c r="BL221" s="16" t="s">
        <v>143</v>
      </c>
      <c r="BM221" s="16" t="s">
        <v>285</v>
      </c>
    </row>
    <row r="222" spans="2:65" s="10" customFormat="1" ht="22.5" customHeight="1">
      <c r="B222" s="160"/>
      <c r="C222" s="161"/>
      <c r="D222" s="161"/>
      <c r="E222" s="162" t="s">
        <v>3</v>
      </c>
      <c r="F222" s="253" t="s">
        <v>286</v>
      </c>
      <c r="G222" s="254"/>
      <c r="H222" s="254"/>
      <c r="I222" s="254"/>
      <c r="J222" s="161"/>
      <c r="K222" s="163" t="s">
        <v>3</v>
      </c>
      <c r="L222" s="161"/>
      <c r="M222" s="161"/>
      <c r="N222" s="161"/>
      <c r="O222" s="161"/>
      <c r="P222" s="161"/>
      <c r="Q222" s="161"/>
      <c r="R222" s="164"/>
      <c r="T222" s="165"/>
      <c r="U222" s="161"/>
      <c r="V222" s="161"/>
      <c r="W222" s="161"/>
      <c r="X222" s="161"/>
      <c r="Y222" s="161"/>
      <c r="Z222" s="161"/>
      <c r="AA222" s="166"/>
      <c r="AT222" s="167" t="s">
        <v>146</v>
      </c>
      <c r="AU222" s="167" t="s">
        <v>96</v>
      </c>
      <c r="AV222" s="10" t="s">
        <v>22</v>
      </c>
      <c r="AW222" s="10" t="s">
        <v>36</v>
      </c>
      <c r="AX222" s="10" t="s">
        <v>78</v>
      </c>
      <c r="AY222" s="167" t="s">
        <v>138</v>
      </c>
    </row>
    <row r="223" spans="2:65" s="11" customFormat="1" ht="22.5" customHeight="1">
      <c r="B223" s="168"/>
      <c r="C223" s="169"/>
      <c r="D223" s="169"/>
      <c r="E223" s="170" t="s">
        <v>3</v>
      </c>
      <c r="F223" s="255" t="s">
        <v>287</v>
      </c>
      <c r="G223" s="256"/>
      <c r="H223" s="256"/>
      <c r="I223" s="256"/>
      <c r="J223" s="169"/>
      <c r="K223" s="171">
        <v>60</v>
      </c>
      <c r="L223" s="169"/>
      <c r="M223" s="169"/>
      <c r="N223" s="169"/>
      <c r="O223" s="169"/>
      <c r="P223" s="169"/>
      <c r="Q223" s="169"/>
      <c r="R223" s="172"/>
      <c r="T223" s="173"/>
      <c r="U223" s="169"/>
      <c r="V223" s="169"/>
      <c r="W223" s="169"/>
      <c r="X223" s="169"/>
      <c r="Y223" s="169"/>
      <c r="Z223" s="169"/>
      <c r="AA223" s="174"/>
      <c r="AT223" s="175" t="s">
        <v>146</v>
      </c>
      <c r="AU223" s="175" t="s">
        <v>96</v>
      </c>
      <c r="AV223" s="11" t="s">
        <v>96</v>
      </c>
      <c r="AW223" s="11" t="s">
        <v>36</v>
      </c>
      <c r="AX223" s="11" t="s">
        <v>78</v>
      </c>
      <c r="AY223" s="175" t="s">
        <v>138</v>
      </c>
    </row>
    <row r="224" spans="2:65" s="12" customFormat="1" ht="22.5" customHeight="1">
      <c r="B224" s="176"/>
      <c r="C224" s="177"/>
      <c r="D224" s="177"/>
      <c r="E224" s="178" t="s">
        <v>3</v>
      </c>
      <c r="F224" s="258" t="s">
        <v>152</v>
      </c>
      <c r="G224" s="259"/>
      <c r="H224" s="259"/>
      <c r="I224" s="259"/>
      <c r="J224" s="177"/>
      <c r="K224" s="179">
        <v>60</v>
      </c>
      <c r="L224" s="177"/>
      <c r="M224" s="177"/>
      <c r="N224" s="177"/>
      <c r="O224" s="177"/>
      <c r="P224" s="177"/>
      <c r="Q224" s="177"/>
      <c r="R224" s="180"/>
      <c r="T224" s="181"/>
      <c r="U224" s="177"/>
      <c r="V224" s="177"/>
      <c r="W224" s="177"/>
      <c r="X224" s="177"/>
      <c r="Y224" s="177"/>
      <c r="Z224" s="177"/>
      <c r="AA224" s="182"/>
      <c r="AT224" s="183" t="s">
        <v>146</v>
      </c>
      <c r="AU224" s="183" t="s">
        <v>96</v>
      </c>
      <c r="AV224" s="12" t="s">
        <v>143</v>
      </c>
      <c r="AW224" s="12" t="s">
        <v>36</v>
      </c>
      <c r="AX224" s="12" t="s">
        <v>22</v>
      </c>
      <c r="AY224" s="183" t="s">
        <v>138</v>
      </c>
    </row>
    <row r="225" spans="2:65" s="1" customFormat="1" ht="22.5" customHeight="1">
      <c r="B225" s="124"/>
      <c r="C225" s="153" t="s">
        <v>288</v>
      </c>
      <c r="D225" s="153" t="s">
        <v>139</v>
      </c>
      <c r="E225" s="154" t="s">
        <v>289</v>
      </c>
      <c r="F225" s="249" t="s">
        <v>290</v>
      </c>
      <c r="G225" s="250"/>
      <c r="H225" s="250"/>
      <c r="I225" s="250"/>
      <c r="J225" s="155" t="s">
        <v>142</v>
      </c>
      <c r="K225" s="156">
        <v>8.5500000000000007</v>
      </c>
      <c r="L225" s="251">
        <v>0</v>
      </c>
      <c r="M225" s="250"/>
      <c r="N225" s="252">
        <f>ROUND(L225*K225,2)</f>
        <v>0</v>
      </c>
      <c r="O225" s="250"/>
      <c r="P225" s="250"/>
      <c r="Q225" s="250"/>
      <c r="R225" s="126"/>
      <c r="T225" s="157" t="s">
        <v>3</v>
      </c>
      <c r="U225" s="42" t="s">
        <v>43</v>
      </c>
      <c r="V225" s="34"/>
      <c r="W225" s="158">
        <f>V225*K225</f>
        <v>0</v>
      </c>
      <c r="X225" s="158">
        <v>2.45329</v>
      </c>
      <c r="Y225" s="158">
        <f>X225*K225</f>
        <v>20.9756295</v>
      </c>
      <c r="Z225" s="158">
        <v>0</v>
      </c>
      <c r="AA225" s="159">
        <f>Z225*K225</f>
        <v>0</v>
      </c>
      <c r="AR225" s="16" t="s">
        <v>143</v>
      </c>
      <c r="AT225" s="16" t="s">
        <v>139</v>
      </c>
      <c r="AU225" s="16" t="s">
        <v>96</v>
      </c>
      <c r="AY225" s="16" t="s">
        <v>138</v>
      </c>
      <c r="BE225" s="99">
        <f>IF(U225="základní",N225,0)</f>
        <v>0</v>
      </c>
      <c r="BF225" s="99">
        <f>IF(U225="snížená",N225,0)</f>
        <v>0</v>
      </c>
      <c r="BG225" s="99">
        <f>IF(U225="zákl. přenesená",N225,0)</f>
        <v>0</v>
      </c>
      <c r="BH225" s="99">
        <f>IF(U225="sníž. přenesená",N225,0)</f>
        <v>0</v>
      </c>
      <c r="BI225" s="99">
        <f>IF(U225="nulová",N225,0)</f>
        <v>0</v>
      </c>
      <c r="BJ225" s="16" t="s">
        <v>22</v>
      </c>
      <c r="BK225" s="99">
        <f>ROUND(L225*K225,2)</f>
        <v>0</v>
      </c>
      <c r="BL225" s="16" t="s">
        <v>143</v>
      </c>
      <c r="BM225" s="16" t="s">
        <v>291</v>
      </c>
    </row>
    <row r="226" spans="2:65" s="11" customFormat="1" ht="22.5" customHeight="1">
      <c r="B226" s="168"/>
      <c r="C226" s="169"/>
      <c r="D226" s="169"/>
      <c r="E226" s="170" t="s">
        <v>3</v>
      </c>
      <c r="F226" s="260" t="s">
        <v>292</v>
      </c>
      <c r="G226" s="256"/>
      <c r="H226" s="256"/>
      <c r="I226" s="256"/>
      <c r="J226" s="169"/>
      <c r="K226" s="171">
        <v>8.5500000000000007</v>
      </c>
      <c r="L226" s="169"/>
      <c r="M226" s="169"/>
      <c r="N226" s="169"/>
      <c r="O226" s="169"/>
      <c r="P226" s="169"/>
      <c r="Q226" s="169"/>
      <c r="R226" s="172"/>
      <c r="T226" s="173"/>
      <c r="U226" s="169"/>
      <c r="V226" s="169"/>
      <c r="W226" s="169"/>
      <c r="X226" s="169"/>
      <c r="Y226" s="169"/>
      <c r="Z226" s="169"/>
      <c r="AA226" s="174"/>
      <c r="AT226" s="175" t="s">
        <v>146</v>
      </c>
      <c r="AU226" s="175" t="s">
        <v>96</v>
      </c>
      <c r="AV226" s="11" t="s">
        <v>96</v>
      </c>
      <c r="AW226" s="11" t="s">
        <v>36</v>
      </c>
      <c r="AX226" s="11" t="s">
        <v>78</v>
      </c>
      <c r="AY226" s="175" t="s">
        <v>138</v>
      </c>
    </row>
    <row r="227" spans="2:65" s="12" customFormat="1" ht="22.5" customHeight="1">
      <c r="B227" s="176"/>
      <c r="C227" s="177"/>
      <c r="D227" s="177"/>
      <c r="E227" s="178" t="s">
        <v>3</v>
      </c>
      <c r="F227" s="258" t="s">
        <v>152</v>
      </c>
      <c r="G227" s="259"/>
      <c r="H227" s="259"/>
      <c r="I227" s="259"/>
      <c r="J227" s="177"/>
      <c r="K227" s="179">
        <v>8.5500000000000007</v>
      </c>
      <c r="L227" s="177"/>
      <c r="M227" s="177"/>
      <c r="N227" s="177"/>
      <c r="O227" s="177"/>
      <c r="P227" s="177"/>
      <c r="Q227" s="177"/>
      <c r="R227" s="180"/>
      <c r="T227" s="181"/>
      <c r="U227" s="177"/>
      <c r="V227" s="177"/>
      <c r="W227" s="177"/>
      <c r="X227" s="177"/>
      <c r="Y227" s="177"/>
      <c r="Z227" s="177"/>
      <c r="AA227" s="182"/>
      <c r="AT227" s="183" t="s">
        <v>146</v>
      </c>
      <c r="AU227" s="183" t="s">
        <v>96</v>
      </c>
      <c r="AV227" s="12" t="s">
        <v>143</v>
      </c>
      <c r="AW227" s="12" t="s">
        <v>36</v>
      </c>
      <c r="AX227" s="12" t="s">
        <v>22</v>
      </c>
      <c r="AY227" s="183" t="s">
        <v>138</v>
      </c>
    </row>
    <row r="228" spans="2:65" s="9" customFormat="1" ht="29.85" customHeight="1">
      <c r="B228" s="142"/>
      <c r="C228" s="143"/>
      <c r="D228" s="152" t="s">
        <v>110</v>
      </c>
      <c r="E228" s="152"/>
      <c r="F228" s="152"/>
      <c r="G228" s="152"/>
      <c r="H228" s="152"/>
      <c r="I228" s="152"/>
      <c r="J228" s="152"/>
      <c r="K228" s="152"/>
      <c r="L228" s="152"/>
      <c r="M228" s="152"/>
      <c r="N228" s="268">
        <f>BK228</f>
        <v>0</v>
      </c>
      <c r="O228" s="269"/>
      <c r="P228" s="269"/>
      <c r="Q228" s="269"/>
      <c r="R228" s="145"/>
      <c r="T228" s="146"/>
      <c r="U228" s="143"/>
      <c r="V228" s="143"/>
      <c r="W228" s="147">
        <f>SUM(W229:W277)</f>
        <v>0</v>
      </c>
      <c r="X228" s="143"/>
      <c r="Y228" s="147">
        <f>SUM(Y229:Y277)</f>
        <v>33.565618359999995</v>
      </c>
      <c r="Z228" s="143"/>
      <c r="AA228" s="148">
        <f>SUM(AA229:AA277)</f>
        <v>0</v>
      </c>
      <c r="AR228" s="149" t="s">
        <v>22</v>
      </c>
      <c r="AT228" s="150" t="s">
        <v>77</v>
      </c>
      <c r="AU228" s="150" t="s">
        <v>22</v>
      </c>
      <c r="AY228" s="149" t="s">
        <v>138</v>
      </c>
      <c r="BK228" s="151">
        <f>SUM(BK229:BK277)</f>
        <v>0</v>
      </c>
    </row>
    <row r="229" spans="2:65" s="1" customFormat="1" ht="22.5" customHeight="1">
      <c r="B229" s="124"/>
      <c r="C229" s="153" t="s">
        <v>293</v>
      </c>
      <c r="D229" s="153" t="s">
        <v>139</v>
      </c>
      <c r="E229" s="154" t="s">
        <v>294</v>
      </c>
      <c r="F229" s="249" t="s">
        <v>295</v>
      </c>
      <c r="G229" s="250"/>
      <c r="H229" s="250"/>
      <c r="I229" s="250"/>
      <c r="J229" s="155" t="s">
        <v>142</v>
      </c>
      <c r="K229" s="156">
        <v>11.000999999999999</v>
      </c>
      <c r="L229" s="251">
        <v>0</v>
      </c>
      <c r="M229" s="250"/>
      <c r="N229" s="252">
        <f>ROUND(L229*K229,2)</f>
        <v>0</v>
      </c>
      <c r="O229" s="250"/>
      <c r="P229" s="250"/>
      <c r="Q229" s="250"/>
      <c r="R229" s="126"/>
      <c r="T229" s="157" t="s">
        <v>3</v>
      </c>
      <c r="U229" s="42" t="s">
        <v>43</v>
      </c>
      <c r="V229" s="34"/>
      <c r="W229" s="158">
        <f>V229*K229</f>
        <v>0</v>
      </c>
      <c r="X229" s="158">
        <v>2.45329</v>
      </c>
      <c r="Y229" s="158">
        <f>X229*K229</f>
        <v>26.988643289999999</v>
      </c>
      <c r="Z229" s="158">
        <v>0</v>
      </c>
      <c r="AA229" s="159">
        <f>Z229*K229</f>
        <v>0</v>
      </c>
      <c r="AR229" s="16" t="s">
        <v>143</v>
      </c>
      <c r="AT229" s="16" t="s">
        <v>139</v>
      </c>
      <c r="AU229" s="16" t="s">
        <v>96</v>
      </c>
      <c r="AY229" s="16" t="s">
        <v>138</v>
      </c>
      <c r="BE229" s="99">
        <f>IF(U229="základní",N229,0)</f>
        <v>0</v>
      </c>
      <c r="BF229" s="99">
        <f>IF(U229="snížená",N229,0)</f>
        <v>0</v>
      </c>
      <c r="BG229" s="99">
        <f>IF(U229="zákl. přenesená",N229,0)</f>
        <v>0</v>
      </c>
      <c r="BH229" s="99">
        <f>IF(U229="sníž. přenesená",N229,0)</f>
        <v>0</v>
      </c>
      <c r="BI229" s="99">
        <f>IF(U229="nulová",N229,0)</f>
        <v>0</v>
      </c>
      <c r="BJ229" s="16" t="s">
        <v>22</v>
      </c>
      <c r="BK229" s="99">
        <f>ROUND(L229*K229,2)</f>
        <v>0</v>
      </c>
      <c r="BL229" s="16" t="s">
        <v>143</v>
      </c>
      <c r="BM229" s="16" t="s">
        <v>296</v>
      </c>
    </row>
    <row r="230" spans="2:65" s="10" customFormat="1" ht="22.5" customHeight="1">
      <c r="B230" s="160"/>
      <c r="C230" s="161"/>
      <c r="D230" s="161"/>
      <c r="E230" s="162" t="s">
        <v>3</v>
      </c>
      <c r="F230" s="253" t="s">
        <v>297</v>
      </c>
      <c r="G230" s="254"/>
      <c r="H230" s="254"/>
      <c r="I230" s="254"/>
      <c r="J230" s="161"/>
      <c r="K230" s="163" t="s">
        <v>3</v>
      </c>
      <c r="L230" s="161"/>
      <c r="M230" s="161"/>
      <c r="N230" s="161"/>
      <c r="O230" s="161"/>
      <c r="P230" s="161"/>
      <c r="Q230" s="161"/>
      <c r="R230" s="164"/>
      <c r="T230" s="165"/>
      <c r="U230" s="161"/>
      <c r="V230" s="161"/>
      <c r="W230" s="161"/>
      <c r="X230" s="161"/>
      <c r="Y230" s="161"/>
      <c r="Z230" s="161"/>
      <c r="AA230" s="166"/>
      <c r="AT230" s="167" t="s">
        <v>146</v>
      </c>
      <c r="AU230" s="167" t="s">
        <v>96</v>
      </c>
      <c r="AV230" s="10" t="s">
        <v>22</v>
      </c>
      <c r="AW230" s="10" t="s">
        <v>36</v>
      </c>
      <c r="AX230" s="10" t="s">
        <v>78</v>
      </c>
      <c r="AY230" s="167" t="s">
        <v>138</v>
      </c>
    </row>
    <row r="231" spans="2:65" s="11" customFormat="1" ht="22.5" customHeight="1">
      <c r="B231" s="168"/>
      <c r="C231" s="169"/>
      <c r="D231" s="169"/>
      <c r="E231" s="170" t="s">
        <v>3</v>
      </c>
      <c r="F231" s="255" t="s">
        <v>298</v>
      </c>
      <c r="G231" s="256"/>
      <c r="H231" s="256"/>
      <c r="I231" s="256"/>
      <c r="J231" s="169"/>
      <c r="K231" s="171">
        <v>11.000999999999999</v>
      </c>
      <c r="L231" s="169"/>
      <c r="M231" s="169"/>
      <c r="N231" s="169"/>
      <c r="O231" s="169"/>
      <c r="P231" s="169"/>
      <c r="Q231" s="169"/>
      <c r="R231" s="172"/>
      <c r="T231" s="173"/>
      <c r="U231" s="169"/>
      <c r="V231" s="169"/>
      <c r="W231" s="169"/>
      <c r="X231" s="169"/>
      <c r="Y231" s="169"/>
      <c r="Z231" s="169"/>
      <c r="AA231" s="174"/>
      <c r="AT231" s="175" t="s">
        <v>146</v>
      </c>
      <c r="AU231" s="175" t="s">
        <v>96</v>
      </c>
      <c r="AV231" s="11" t="s">
        <v>96</v>
      </c>
      <c r="AW231" s="11" t="s">
        <v>36</v>
      </c>
      <c r="AX231" s="11" t="s">
        <v>78</v>
      </c>
      <c r="AY231" s="175" t="s">
        <v>138</v>
      </c>
    </row>
    <row r="232" spans="2:65" s="12" customFormat="1" ht="22.5" customHeight="1">
      <c r="B232" s="176"/>
      <c r="C232" s="177"/>
      <c r="D232" s="177"/>
      <c r="E232" s="178" t="s">
        <v>3</v>
      </c>
      <c r="F232" s="258" t="s">
        <v>152</v>
      </c>
      <c r="G232" s="259"/>
      <c r="H232" s="259"/>
      <c r="I232" s="259"/>
      <c r="J232" s="177"/>
      <c r="K232" s="179">
        <v>11.000999999999999</v>
      </c>
      <c r="L232" s="177"/>
      <c r="M232" s="177"/>
      <c r="N232" s="177"/>
      <c r="O232" s="177"/>
      <c r="P232" s="177"/>
      <c r="Q232" s="177"/>
      <c r="R232" s="180"/>
      <c r="T232" s="181"/>
      <c r="U232" s="177"/>
      <c r="V232" s="177"/>
      <c r="W232" s="177"/>
      <c r="X232" s="177"/>
      <c r="Y232" s="177"/>
      <c r="Z232" s="177"/>
      <c r="AA232" s="182"/>
      <c r="AT232" s="183" t="s">
        <v>146</v>
      </c>
      <c r="AU232" s="183" t="s">
        <v>96</v>
      </c>
      <c r="AV232" s="12" t="s">
        <v>143</v>
      </c>
      <c r="AW232" s="12" t="s">
        <v>36</v>
      </c>
      <c r="AX232" s="12" t="s">
        <v>22</v>
      </c>
      <c r="AY232" s="183" t="s">
        <v>138</v>
      </c>
    </row>
    <row r="233" spans="2:65" s="1" customFormat="1" ht="31.5" customHeight="1">
      <c r="B233" s="124"/>
      <c r="C233" s="153" t="s">
        <v>299</v>
      </c>
      <c r="D233" s="153" t="s">
        <v>139</v>
      </c>
      <c r="E233" s="154" t="s">
        <v>300</v>
      </c>
      <c r="F233" s="249" t="s">
        <v>301</v>
      </c>
      <c r="G233" s="250"/>
      <c r="H233" s="250"/>
      <c r="I233" s="250"/>
      <c r="J233" s="155" t="s">
        <v>218</v>
      </c>
      <c r="K233" s="156">
        <v>110.782</v>
      </c>
      <c r="L233" s="251">
        <v>0</v>
      </c>
      <c r="M233" s="250"/>
      <c r="N233" s="252">
        <f>ROUND(L233*K233,2)</f>
        <v>0</v>
      </c>
      <c r="O233" s="250"/>
      <c r="P233" s="250"/>
      <c r="Q233" s="250"/>
      <c r="R233" s="126"/>
      <c r="T233" s="157" t="s">
        <v>3</v>
      </c>
      <c r="U233" s="42" t="s">
        <v>43</v>
      </c>
      <c r="V233" s="34"/>
      <c r="W233" s="158">
        <f>V233*K233</f>
        <v>0</v>
      </c>
      <c r="X233" s="158">
        <v>2.5100000000000001E-3</v>
      </c>
      <c r="Y233" s="158">
        <f>X233*K233</f>
        <v>0.27806281999999999</v>
      </c>
      <c r="Z233" s="158">
        <v>0</v>
      </c>
      <c r="AA233" s="159">
        <f>Z233*K233</f>
        <v>0</v>
      </c>
      <c r="AR233" s="16" t="s">
        <v>143</v>
      </c>
      <c r="AT233" s="16" t="s">
        <v>139</v>
      </c>
      <c r="AU233" s="16" t="s">
        <v>96</v>
      </c>
      <c r="AY233" s="16" t="s">
        <v>138</v>
      </c>
      <c r="BE233" s="99">
        <f>IF(U233="základní",N233,0)</f>
        <v>0</v>
      </c>
      <c r="BF233" s="99">
        <f>IF(U233="snížená",N233,0)</f>
        <v>0</v>
      </c>
      <c r="BG233" s="99">
        <f>IF(U233="zákl. přenesená",N233,0)</f>
        <v>0</v>
      </c>
      <c r="BH233" s="99">
        <f>IF(U233="sníž. přenesená",N233,0)</f>
        <v>0</v>
      </c>
      <c r="BI233" s="99">
        <f>IF(U233="nulová",N233,0)</f>
        <v>0</v>
      </c>
      <c r="BJ233" s="16" t="s">
        <v>22</v>
      </c>
      <c r="BK233" s="99">
        <f>ROUND(L233*K233,2)</f>
        <v>0</v>
      </c>
      <c r="BL233" s="16" t="s">
        <v>143</v>
      </c>
      <c r="BM233" s="16" t="s">
        <v>302</v>
      </c>
    </row>
    <row r="234" spans="2:65" s="11" customFormat="1" ht="22.5" customHeight="1">
      <c r="B234" s="168"/>
      <c r="C234" s="169"/>
      <c r="D234" s="169"/>
      <c r="E234" s="170" t="s">
        <v>3</v>
      </c>
      <c r="F234" s="260" t="s">
        <v>303</v>
      </c>
      <c r="G234" s="256"/>
      <c r="H234" s="256"/>
      <c r="I234" s="256"/>
      <c r="J234" s="169"/>
      <c r="K234" s="171">
        <v>110.01</v>
      </c>
      <c r="L234" s="169"/>
      <c r="M234" s="169"/>
      <c r="N234" s="169"/>
      <c r="O234" s="169"/>
      <c r="P234" s="169"/>
      <c r="Q234" s="169"/>
      <c r="R234" s="172"/>
      <c r="T234" s="173"/>
      <c r="U234" s="169"/>
      <c r="V234" s="169"/>
      <c r="W234" s="169"/>
      <c r="X234" s="169"/>
      <c r="Y234" s="169"/>
      <c r="Z234" s="169"/>
      <c r="AA234" s="174"/>
      <c r="AT234" s="175" t="s">
        <v>146</v>
      </c>
      <c r="AU234" s="175" t="s">
        <v>96</v>
      </c>
      <c r="AV234" s="11" t="s">
        <v>96</v>
      </c>
      <c r="AW234" s="11" t="s">
        <v>36</v>
      </c>
      <c r="AX234" s="11" t="s">
        <v>78</v>
      </c>
      <c r="AY234" s="175" t="s">
        <v>138</v>
      </c>
    </row>
    <row r="235" spans="2:65" s="11" customFormat="1" ht="22.5" customHeight="1">
      <c r="B235" s="168"/>
      <c r="C235" s="169"/>
      <c r="D235" s="169"/>
      <c r="E235" s="170" t="s">
        <v>3</v>
      </c>
      <c r="F235" s="255" t="s">
        <v>304</v>
      </c>
      <c r="G235" s="256"/>
      <c r="H235" s="256"/>
      <c r="I235" s="256"/>
      <c r="J235" s="169"/>
      <c r="K235" s="171">
        <v>0.77200000000000002</v>
      </c>
      <c r="L235" s="169"/>
      <c r="M235" s="169"/>
      <c r="N235" s="169"/>
      <c r="O235" s="169"/>
      <c r="P235" s="169"/>
      <c r="Q235" s="169"/>
      <c r="R235" s="172"/>
      <c r="T235" s="173"/>
      <c r="U235" s="169"/>
      <c r="V235" s="169"/>
      <c r="W235" s="169"/>
      <c r="X235" s="169"/>
      <c r="Y235" s="169"/>
      <c r="Z235" s="169"/>
      <c r="AA235" s="174"/>
      <c r="AT235" s="175" t="s">
        <v>146</v>
      </c>
      <c r="AU235" s="175" t="s">
        <v>96</v>
      </c>
      <c r="AV235" s="11" t="s">
        <v>96</v>
      </c>
      <c r="AW235" s="11" t="s">
        <v>36</v>
      </c>
      <c r="AX235" s="11" t="s">
        <v>78</v>
      </c>
      <c r="AY235" s="175" t="s">
        <v>138</v>
      </c>
    </row>
    <row r="236" spans="2:65" s="12" customFormat="1" ht="22.5" customHeight="1">
      <c r="B236" s="176"/>
      <c r="C236" s="177"/>
      <c r="D236" s="177"/>
      <c r="E236" s="178" t="s">
        <v>3</v>
      </c>
      <c r="F236" s="258" t="s">
        <v>152</v>
      </c>
      <c r="G236" s="259"/>
      <c r="H236" s="259"/>
      <c r="I236" s="259"/>
      <c r="J236" s="177"/>
      <c r="K236" s="179">
        <v>110.782</v>
      </c>
      <c r="L236" s="177"/>
      <c r="M236" s="177"/>
      <c r="N236" s="177"/>
      <c r="O236" s="177"/>
      <c r="P236" s="177"/>
      <c r="Q236" s="177"/>
      <c r="R236" s="180"/>
      <c r="T236" s="181"/>
      <c r="U236" s="177"/>
      <c r="V236" s="177"/>
      <c r="W236" s="177"/>
      <c r="X236" s="177"/>
      <c r="Y236" s="177"/>
      <c r="Z236" s="177"/>
      <c r="AA236" s="182"/>
      <c r="AT236" s="183" t="s">
        <v>146</v>
      </c>
      <c r="AU236" s="183" t="s">
        <v>96</v>
      </c>
      <c r="AV236" s="12" t="s">
        <v>143</v>
      </c>
      <c r="AW236" s="12" t="s">
        <v>36</v>
      </c>
      <c r="AX236" s="12" t="s">
        <v>22</v>
      </c>
      <c r="AY236" s="183" t="s">
        <v>138</v>
      </c>
    </row>
    <row r="237" spans="2:65" s="1" customFormat="1" ht="31.5" customHeight="1">
      <c r="B237" s="124"/>
      <c r="C237" s="153" t="s">
        <v>305</v>
      </c>
      <c r="D237" s="153" t="s">
        <v>139</v>
      </c>
      <c r="E237" s="154" t="s">
        <v>306</v>
      </c>
      <c r="F237" s="249" t="s">
        <v>307</v>
      </c>
      <c r="G237" s="250"/>
      <c r="H237" s="250"/>
      <c r="I237" s="250"/>
      <c r="J237" s="155" t="s">
        <v>218</v>
      </c>
      <c r="K237" s="156">
        <v>110.782</v>
      </c>
      <c r="L237" s="251">
        <v>0</v>
      </c>
      <c r="M237" s="250"/>
      <c r="N237" s="252">
        <f>ROUND(L237*K237,2)</f>
        <v>0</v>
      </c>
      <c r="O237" s="250"/>
      <c r="P237" s="250"/>
      <c r="Q237" s="250"/>
      <c r="R237" s="126"/>
      <c r="T237" s="157" t="s">
        <v>3</v>
      </c>
      <c r="U237" s="42" t="s">
        <v>43</v>
      </c>
      <c r="V237" s="34"/>
      <c r="W237" s="158">
        <f>V237*K237</f>
        <v>0</v>
      </c>
      <c r="X237" s="158">
        <v>0</v>
      </c>
      <c r="Y237" s="158">
        <f>X237*K237</f>
        <v>0</v>
      </c>
      <c r="Z237" s="158">
        <v>0</v>
      </c>
      <c r="AA237" s="159">
        <f>Z237*K237</f>
        <v>0</v>
      </c>
      <c r="AR237" s="16" t="s">
        <v>143</v>
      </c>
      <c r="AT237" s="16" t="s">
        <v>139</v>
      </c>
      <c r="AU237" s="16" t="s">
        <v>96</v>
      </c>
      <c r="AY237" s="16" t="s">
        <v>138</v>
      </c>
      <c r="BE237" s="99">
        <f>IF(U237="základní",N237,0)</f>
        <v>0</v>
      </c>
      <c r="BF237" s="99">
        <f>IF(U237="snížená",N237,0)</f>
        <v>0</v>
      </c>
      <c r="BG237" s="99">
        <f>IF(U237="zákl. přenesená",N237,0)</f>
        <v>0</v>
      </c>
      <c r="BH237" s="99">
        <f>IF(U237="sníž. přenesená",N237,0)</f>
        <v>0</v>
      </c>
      <c r="BI237" s="99">
        <f>IF(U237="nulová",N237,0)</f>
        <v>0</v>
      </c>
      <c r="BJ237" s="16" t="s">
        <v>22</v>
      </c>
      <c r="BK237" s="99">
        <f>ROUND(L237*K237,2)</f>
        <v>0</v>
      </c>
      <c r="BL237" s="16" t="s">
        <v>143</v>
      </c>
      <c r="BM237" s="16" t="s">
        <v>308</v>
      </c>
    </row>
    <row r="238" spans="2:65" s="1" customFormat="1" ht="31.5" customHeight="1">
      <c r="B238" s="124"/>
      <c r="C238" s="153" t="s">
        <v>309</v>
      </c>
      <c r="D238" s="153" t="s">
        <v>139</v>
      </c>
      <c r="E238" s="154" t="s">
        <v>310</v>
      </c>
      <c r="F238" s="249" t="s">
        <v>311</v>
      </c>
      <c r="G238" s="250"/>
      <c r="H238" s="250"/>
      <c r="I238" s="250"/>
      <c r="J238" s="155" t="s">
        <v>230</v>
      </c>
      <c r="K238" s="156">
        <v>1.4750000000000001</v>
      </c>
      <c r="L238" s="251">
        <v>0</v>
      </c>
      <c r="M238" s="250"/>
      <c r="N238" s="252">
        <f>ROUND(L238*K238,2)</f>
        <v>0</v>
      </c>
      <c r="O238" s="250"/>
      <c r="P238" s="250"/>
      <c r="Q238" s="250"/>
      <c r="R238" s="126"/>
      <c r="T238" s="157" t="s">
        <v>3</v>
      </c>
      <c r="U238" s="42" t="s">
        <v>43</v>
      </c>
      <c r="V238" s="34"/>
      <c r="W238" s="158">
        <f>V238*K238</f>
        <v>0</v>
      </c>
      <c r="X238" s="158">
        <v>1.04331</v>
      </c>
      <c r="Y238" s="158">
        <f>X238*K238</f>
        <v>1.5388822500000001</v>
      </c>
      <c r="Z238" s="158">
        <v>0</v>
      </c>
      <c r="AA238" s="159">
        <f>Z238*K238</f>
        <v>0</v>
      </c>
      <c r="AR238" s="16" t="s">
        <v>143</v>
      </c>
      <c r="AT238" s="16" t="s">
        <v>139</v>
      </c>
      <c r="AU238" s="16" t="s">
        <v>96</v>
      </c>
      <c r="AY238" s="16" t="s">
        <v>138</v>
      </c>
      <c r="BE238" s="99">
        <f>IF(U238="základní",N238,0)</f>
        <v>0</v>
      </c>
      <c r="BF238" s="99">
        <f>IF(U238="snížená",N238,0)</f>
        <v>0</v>
      </c>
      <c r="BG238" s="99">
        <f>IF(U238="zákl. přenesená",N238,0)</f>
        <v>0</v>
      </c>
      <c r="BH238" s="99">
        <f>IF(U238="sníž. přenesená",N238,0)</f>
        <v>0</v>
      </c>
      <c r="BI238" s="99">
        <f>IF(U238="nulová",N238,0)</f>
        <v>0</v>
      </c>
      <c r="BJ238" s="16" t="s">
        <v>22</v>
      </c>
      <c r="BK238" s="99">
        <f>ROUND(L238*K238,2)</f>
        <v>0</v>
      </c>
      <c r="BL238" s="16" t="s">
        <v>143</v>
      </c>
      <c r="BM238" s="16" t="s">
        <v>312</v>
      </c>
    </row>
    <row r="239" spans="2:65" s="10" customFormat="1" ht="22.5" customHeight="1">
      <c r="B239" s="160"/>
      <c r="C239" s="161"/>
      <c r="D239" s="161"/>
      <c r="E239" s="162" t="s">
        <v>3</v>
      </c>
      <c r="F239" s="253" t="s">
        <v>313</v>
      </c>
      <c r="G239" s="254"/>
      <c r="H239" s="254"/>
      <c r="I239" s="254"/>
      <c r="J239" s="161"/>
      <c r="K239" s="163" t="s">
        <v>3</v>
      </c>
      <c r="L239" s="161"/>
      <c r="M239" s="161"/>
      <c r="N239" s="161"/>
      <c r="O239" s="161"/>
      <c r="P239" s="161"/>
      <c r="Q239" s="161"/>
      <c r="R239" s="164"/>
      <c r="T239" s="165"/>
      <c r="U239" s="161"/>
      <c r="V239" s="161"/>
      <c r="W239" s="161"/>
      <c r="X239" s="161"/>
      <c r="Y239" s="161"/>
      <c r="Z239" s="161"/>
      <c r="AA239" s="166"/>
      <c r="AT239" s="167" t="s">
        <v>146</v>
      </c>
      <c r="AU239" s="167" t="s">
        <v>96</v>
      </c>
      <c r="AV239" s="10" t="s">
        <v>22</v>
      </c>
      <c r="AW239" s="10" t="s">
        <v>36</v>
      </c>
      <c r="AX239" s="10" t="s">
        <v>78</v>
      </c>
      <c r="AY239" s="167" t="s">
        <v>138</v>
      </c>
    </row>
    <row r="240" spans="2:65" s="11" customFormat="1" ht="22.5" customHeight="1">
      <c r="B240" s="168"/>
      <c r="C240" s="169"/>
      <c r="D240" s="169"/>
      <c r="E240" s="170" t="s">
        <v>3</v>
      </c>
      <c r="F240" s="255" t="s">
        <v>314</v>
      </c>
      <c r="G240" s="256"/>
      <c r="H240" s="256"/>
      <c r="I240" s="256"/>
      <c r="J240" s="169"/>
      <c r="K240" s="171">
        <v>0.69499999999999995</v>
      </c>
      <c r="L240" s="169"/>
      <c r="M240" s="169"/>
      <c r="N240" s="169"/>
      <c r="O240" s="169"/>
      <c r="P240" s="169"/>
      <c r="Q240" s="169"/>
      <c r="R240" s="172"/>
      <c r="T240" s="173"/>
      <c r="U240" s="169"/>
      <c r="V240" s="169"/>
      <c r="W240" s="169"/>
      <c r="X240" s="169"/>
      <c r="Y240" s="169"/>
      <c r="Z240" s="169"/>
      <c r="AA240" s="174"/>
      <c r="AT240" s="175" t="s">
        <v>146</v>
      </c>
      <c r="AU240" s="175" t="s">
        <v>96</v>
      </c>
      <c r="AV240" s="11" t="s">
        <v>96</v>
      </c>
      <c r="AW240" s="11" t="s">
        <v>36</v>
      </c>
      <c r="AX240" s="11" t="s">
        <v>78</v>
      </c>
      <c r="AY240" s="175" t="s">
        <v>138</v>
      </c>
    </row>
    <row r="241" spans="2:65" s="11" customFormat="1" ht="22.5" customHeight="1">
      <c r="B241" s="168"/>
      <c r="C241" s="169"/>
      <c r="D241" s="169"/>
      <c r="E241" s="170" t="s">
        <v>3</v>
      </c>
      <c r="F241" s="255" t="s">
        <v>315</v>
      </c>
      <c r="G241" s="256"/>
      <c r="H241" s="256"/>
      <c r="I241" s="256"/>
      <c r="J241" s="169"/>
      <c r="K241" s="171">
        <v>0.29399999999999998</v>
      </c>
      <c r="L241" s="169"/>
      <c r="M241" s="169"/>
      <c r="N241" s="169"/>
      <c r="O241" s="169"/>
      <c r="P241" s="169"/>
      <c r="Q241" s="169"/>
      <c r="R241" s="172"/>
      <c r="T241" s="173"/>
      <c r="U241" s="169"/>
      <c r="V241" s="169"/>
      <c r="W241" s="169"/>
      <c r="X241" s="169"/>
      <c r="Y241" s="169"/>
      <c r="Z241" s="169"/>
      <c r="AA241" s="174"/>
      <c r="AT241" s="175" t="s">
        <v>146</v>
      </c>
      <c r="AU241" s="175" t="s">
        <v>96</v>
      </c>
      <c r="AV241" s="11" t="s">
        <v>96</v>
      </c>
      <c r="AW241" s="11" t="s">
        <v>36</v>
      </c>
      <c r="AX241" s="11" t="s">
        <v>78</v>
      </c>
      <c r="AY241" s="175" t="s">
        <v>138</v>
      </c>
    </row>
    <row r="242" spans="2:65" s="10" customFormat="1" ht="22.5" customHeight="1">
      <c r="B242" s="160"/>
      <c r="C242" s="161"/>
      <c r="D242" s="161"/>
      <c r="E242" s="162" t="s">
        <v>3</v>
      </c>
      <c r="F242" s="257" t="s">
        <v>316</v>
      </c>
      <c r="G242" s="254"/>
      <c r="H242" s="254"/>
      <c r="I242" s="254"/>
      <c r="J242" s="161"/>
      <c r="K242" s="163" t="s">
        <v>3</v>
      </c>
      <c r="L242" s="161"/>
      <c r="M242" s="161"/>
      <c r="N242" s="161"/>
      <c r="O242" s="161"/>
      <c r="P242" s="161"/>
      <c r="Q242" s="161"/>
      <c r="R242" s="164"/>
      <c r="T242" s="165"/>
      <c r="U242" s="161"/>
      <c r="V242" s="161"/>
      <c r="W242" s="161"/>
      <c r="X242" s="161"/>
      <c r="Y242" s="161"/>
      <c r="Z242" s="161"/>
      <c r="AA242" s="166"/>
      <c r="AT242" s="167" t="s">
        <v>146</v>
      </c>
      <c r="AU242" s="167" t="s">
        <v>96</v>
      </c>
      <c r="AV242" s="10" t="s">
        <v>22</v>
      </c>
      <c r="AW242" s="10" t="s">
        <v>36</v>
      </c>
      <c r="AX242" s="10" t="s">
        <v>78</v>
      </c>
      <c r="AY242" s="167" t="s">
        <v>138</v>
      </c>
    </row>
    <row r="243" spans="2:65" s="11" customFormat="1" ht="22.5" customHeight="1">
      <c r="B243" s="168"/>
      <c r="C243" s="169"/>
      <c r="D243" s="169"/>
      <c r="E243" s="170" t="s">
        <v>3</v>
      </c>
      <c r="F243" s="255" t="s">
        <v>317</v>
      </c>
      <c r="G243" s="256"/>
      <c r="H243" s="256"/>
      <c r="I243" s="256"/>
      <c r="J243" s="169"/>
      <c r="K243" s="171">
        <v>0.16</v>
      </c>
      <c r="L243" s="169"/>
      <c r="M243" s="169"/>
      <c r="N243" s="169"/>
      <c r="O243" s="169"/>
      <c r="P243" s="169"/>
      <c r="Q243" s="169"/>
      <c r="R243" s="172"/>
      <c r="T243" s="173"/>
      <c r="U243" s="169"/>
      <c r="V243" s="169"/>
      <c r="W243" s="169"/>
      <c r="X243" s="169"/>
      <c r="Y243" s="169"/>
      <c r="Z243" s="169"/>
      <c r="AA243" s="174"/>
      <c r="AT243" s="175" t="s">
        <v>146</v>
      </c>
      <c r="AU243" s="175" t="s">
        <v>96</v>
      </c>
      <c r="AV243" s="11" t="s">
        <v>96</v>
      </c>
      <c r="AW243" s="11" t="s">
        <v>36</v>
      </c>
      <c r="AX243" s="11" t="s">
        <v>78</v>
      </c>
      <c r="AY243" s="175" t="s">
        <v>138</v>
      </c>
    </row>
    <row r="244" spans="2:65" s="11" customFormat="1" ht="22.5" customHeight="1">
      <c r="B244" s="168"/>
      <c r="C244" s="169"/>
      <c r="D244" s="169"/>
      <c r="E244" s="170" t="s">
        <v>3</v>
      </c>
      <c r="F244" s="255" t="s">
        <v>318</v>
      </c>
      <c r="G244" s="256"/>
      <c r="H244" s="256"/>
      <c r="I244" s="256"/>
      <c r="J244" s="169"/>
      <c r="K244" s="171">
        <v>2.5000000000000001E-2</v>
      </c>
      <c r="L244" s="169"/>
      <c r="M244" s="169"/>
      <c r="N244" s="169"/>
      <c r="O244" s="169"/>
      <c r="P244" s="169"/>
      <c r="Q244" s="169"/>
      <c r="R244" s="172"/>
      <c r="T244" s="173"/>
      <c r="U244" s="169"/>
      <c r="V244" s="169"/>
      <c r="W244" s="169"/>
      <c r="X244" s="169"/>
      <c r="Y244" s="169"/>
      <c r="Z244" s="169"/>
      <c r="AA244" s="174"/>
      <c r="AT244" s="175" t="s">
        <v>146</v>
      </c>
      <c r="AU244" s="175" t="s">
        <v>96</v>
      </c>
      <c r="AV244" s="11" t="s">
        <v>96</v>
      </c>
      <c r="AW244" s="11" t="s">
        <v>36</v>
      </c>
      <c r="AX244" s="11" t="s">
        <v>78</v>
      </c>
      <c r="AY244" s="175" t="s">
        <v>138</v>
      </c>
    </row>
    <row r="245" spans="2:65" s="11" customFormat="1" ht="22.5" customHeight="1">
      <c r="B245" s="168"/>
      <c r="C245" s="169"/>
      <c r="D245" s="169"/>
      <c r="E245" s="170" t="s">
        <v>3</v>
      </c>
      <c r="F245" s="255" t="s">
        <v>319</v>
      </c>
      <c r="G245" s="256"/>
      <c r="H245" s="256"/>
      <c r="I245" s="256"/>
      <c r="J245" s="169"/>
      <c r="K245" s="171">
        <v>0.30099999999999999</v>
      </c>
      <c r="L245" s="169"/>
      <c r="M245" s="169"/>
      <c r="N245" s="169"/>
      <c r="O245" s="169"/>
      <c r="P245" s="169"/>
      <c r="Q245" s="169"/>
      <c r="R245" s="172"/>
      <c r="T245" s="173"/>
      <c r="U245" s="169"/>
      <c r="V245" s="169"/>
      <c r="W245" s="169"/>
      <c r="X245" s="169"/>
      <c r="Y245" s="169"/>
      <c r="Z245" s="169"/>
      <c r="AA245" s="174"/>
      <c r="AT245" s="175" t="s">
        <v>146</v>
      </c>
      <c r="AU245" s="175" t="s">
        <v>96</v>
      </c>
      <c r="AV245" s="11" t="s">
        <v>96</v>
      </c>
      <c r="AW245" s="11" t="s">
        <v>36</v>
      </c>
      <c r="AX245" s="11" t="s">
        <v>78</v>
      </c>
      <c r="AY245" s="175" t="s">
        <v>138</v>
      </c>
    </row>
    <row r="246" spans="2:65" s="12" customFormat="1" ht="22.5" customHeight="1">
      <c r="B246" s="176"/>
      <c r="C246" s="177"/>
      <c r="D246" s="177"/>
      <c r="E246" s="178" t="s">
        <v>3</v>
      </c>
      <c r="F246" s="258" t="s">
        <v>152</v>
      </c>
      <c r="G246" s="259"/>
      <c r="H246" s="259"/>
      <c r="I246" s="259"/>
      <c r="J246" s="177"/>
      <c r="K246" s="179">
        <v>1.4750000000000001</v>
      </c>
      <c r="L246" s="177"/>
      <c r="M246" s="177"/>
      <c r="N246" s="177"/>
      <c r="O246" s="177"/>
      <c r="P246" s="177"/>
      <c r="Q246" s="177"/>
      <c r="R246" s="180"/>
      <c r="T246" s="181"/>
      <c r="U246" s="177"/>
      <c r="V246" s="177"/>
      <c r="W246" s="177"/>
      <c r="X246" s="177"/>
      <c r="Y246" s="177"/>
      <c r="Z246" s="177"/>
      <c r="AA246" s="182"/>
      <c r="AT246" s="183" t="s">
        <v>146</v>
      </c>
      <c r="AU246" s="183" t="s">
        <v>96</v>
      </c>
      <c r="AV246" s="12" t="s">
        <v>143</v>
      </c>
      <c r="AW246" s="12" t="s">
        <v>36</v>
      </c>
      <c r="AX246" s="12" t="s">
        <v>22</v>
      </c>
      <c r="AY246" s="183" t="s">
        <v>138</v>
      </c>
    </row>
    <row r="247" spans="2:65" s="1" customFormat="1" ht="44.25" customHeight="1">
      <c r="B247" s="124"/>
      <c r="C247" s="153" t="s">
        <v>320</v>
      </c>
      <c r="D247" s="153" t="s">
        <v>139</v>
      </c>
      <c r="E247" s="154" t="s">
        <v>321</v>
      </c>
      <c r="F247" s="249" t="s">
        <v>322</v>
      </c>
      <c r="G247" s="250"/>
      <c r="H247" s="250"/>
      <c r="I247" s="250"/>
      <c r="J247" s="155" t="s">
        <v>323</v>
      </c>
      <c r="K247" s="156">
        <v>21</v>
      </c>
      <c r="L247" s="251">
        <v>0</v>
      </c>
      <c r="M247" s="250"/>
      <c r="N247" s="252">
        <f>ROUND(L247*K247,2)</f>
        <v>0</v>
      </c>
      <c r="O247" s="250"/>
      <c r="P247" s="250"/>
      <c r="Q247" s="250"/>
      <c r="R247" s="126"/>
      <c r="T247" s="157" t="s">
        <v>3</v>
      </c>
      <c r="U247" s="42" t="s">
        <v>43</v>
      </c>
      <c r="V247" s="34"/>
      <c r="W247" s="158">
        <f>V247*K247</f>
        <v>0</v>
      </c>
      <c r="X247" s="158">
        <v>0.17488999999999999</v>
      </c>
      <c r="Y247" s="158">
        <f>X247*K247</f>
        <v>3.6726899999999998</v>
      </c>
      <c r="Z247" s="158">
        <v>0</v>
      </c>
      <c r="AA247" s="159">
        <f>Z247*K247</f>
        <v>0</v>
      </c>
      <c r="AR247" s="16" t="s">
        <v>143</v>
      </c>
      <c r="AT247" s="16" t="s">
        <v>139</v>
      </c>
      <c r="AU247" s="16" t="s">
        <v>96</v>
      </c>
      <c r="AY247" s="16" t="s">
        <v>138</v>
      </c>
      <c r="BE247" s="99">
        <f>IF(U247="základní",N247,0)</f>
        <v>0</v>
      </c>
      <c r="BF247" s="99">
        <f>IF(U247="snížená",N247,0)</f>
        <v>0</v>
      </c>
      <c r="BG247" s="99">
        <f>IF(U247="zákl. přenesená",N247,0)</f>
        <v>0</v>
      </c>
      <c r="BH247" s="99">
        <f>IF(U247="sníž. přenesená",N247,0)</f>
        <v>0</v>
      </c>
      <c r="BI247" s="99">
        <f>IF(U247="nulová",N247,0)</f>
        <v>0</v>
      </c>
      <c r="BJ247" s="16" t="s">
        <v>22</v>
      </c>
      <c r="BK247" s="99">
        <f>ROUND(L247*K247,2)</f>
        <v>0</v>
      </c>
      <c r="BL247" s="16" t="s">
        <v>143</v>
      </c>
      <c r="BM247" s="16" t="s">
        <v>324</v>
      </c>
    </row>
    <row r="248" spans="2:65" s="10" customFormat="1" ht="22.5" customHeight="1">
      <c r="B248" s="160"/>
      <c r="C248" s="161"/>
      <c r="D248" s="161"/>
      <c r="E248" s="162" t="s">
        <v>3</v>
      </c>
      <c r="F248" s="253" t="s">
        <v>325</v>
      </c>
      <c r="G248" s="254"/>
      <c r="H248" s="254"/>
      <c r="I248" s="254"/>
      <c r="J248" s="161"/>
      <c r="K248" s="163" t="s">
        <v>3</v>
      </c>
      <c r="L248" s="161"/>
      <c r="M248" s="161"/>
      <c r="N248" s="161"/>
      <c r="O248" s="161"/>
      <c r="P248" s="161"/>
      <c r="Q248" s="161"/>
      <c r="R248" s="164"/>
      <c r="T248" s="165"/>
      <c r="U248" s="161"/>
      <c r="V248" s="161"/>
      <c r="W248" s="161"/>
      <c r="X248" s="161"/>
      <c r="Y248" s="161"/>
      <c r="Z248" s="161"/>
      <c r="AA248" s="166"/>
      <c r="AT248" s="167" t="s">
        <v>146</v>
      </c>
      <c r="AU248" s="167" t="s">
        <v>96</v>
      </c>
      <c r="AV248" s="10" t="s">
        <v>22</v>
      </c>
      <c r="AW248" s="10" t="s">
        <v>36</v>
      </c>
      <c r="AX248" s="10" t="s">
        <v>78</v>
      </c>
      <c r="AY248" s="167" t="s">
        <v>138</v>
      </c>
    </row>
    <row r="249" spans="2:65" s="11" customFormat="1" ht="22.5" customHeight="1">
      <c r="B249" s="168"/>
      <c r="C249" s="169"/>
      <c r="D249" s="169"/>
      <c r="E249" s="170" t="s">
        <v>3</v>
      </c>
      <c r="F249" s="255" t="s">
        <v>8</v>
      </c>
      <c r="G249" s="256"/>
      <c r="H249" s="256"/>
      <c r="I249" s="256"/>
      <c r="J249" s="169"/>
      <c r="K249" s="171">
        <v>21</v>
      </c>
      <c r="L249" s="169"/>
      <c r="M249" s="169"/>
      <c r="N249" s="169"/>
      <c r="O249" s="169"/>
      <c r="P249" s="169"/>
      <c r="Q249" s="169"/>
      <c r="R249" s="172"/>
      <c r="T249" s="173"/>
      <c r="U249" s="169"/>
      <c r="V249" s="169"/>
      <c r="W249" s="169"/>
      <c r="X249" s="169"/>
      <c r="Y249" s="169"/>
      <c r="Z249" s="169"/>
      <c r="AA249" s="174"/>
      <c r="AT249" s="175" t="s">
        <v>146</v>
      </c>
      <c r="AU249" s="175" t="s">
        <v>96</v>
      </c>
      <c r="AV249" s="11" t="s">
        <v>96</v>
      </c>
      <c r="AW249" s="11" t="s">
        <v>36</v>
      </c>
      <c r="AX249" s="11" t="s">
        <v>78</v>
      </c>
      <c r="AY249" s="175" t="s">
        <v>138</v>
      </c>
    </row>
    <row r="250" spans="2:65" s="12" customFormat="1" ht="22.5" customHeight="1">
      <c r="B250" s="176"/>
      <c r="C250" s="177"/>
      <c r="D250" s="177"/>
      <c r="E250" s="178" t="s">
        <v>3</v>
      </c>
      <c r="F250" s="258" t="s">
        <v>152</v>
      </c>
      <c r="G250" s="259"/>
      <c r="H250" s="259"/>
      <c r="I250" s="259"/>
      <c r="J250" s="177"/>
      <c r="K250" s="179">
        <v>21</v>
      </c>
      <c r="L250" s="177"/>
      <c r="M250" s="177"/>
      <c r="N250" s="177"/>
      <c r="O250" s="177"/>
      <c r="P250" s="177"/>
      <c r="Q250" s="177"/>
      <c r="R250" s="180"/>
      <c r="T250" s="181"/>
      <c r="U250" s="177"/>
      <c r="V250" s="177"/>
      <c r="W250" s="177"/>
      <c r="X250" s="177"/>
      <c r="Y250" s="177"/>
      <c r="Z250" s="177"/>
      <c r="AA250" s="182"/>
      <c r="AT250" s="183" t="s">
        <v>146</v>
      </c>
      <c r="AU250" s="183" t="s">
        <v>96</v>
      </c>
      <c r="AV250" s="12" t="s">
        <v>143</v>
      </c>
      <c r="AW250" s="12" t="s">
        <v>36</v>
      </c>
      <c r="AX250" s="12" t="s">
        <v>22</v>
      </c>
      <c r="AY250" s="183" t="s">
        <v>138</v>
      </c>
    </row>
    <row r="251" spans="2:65" s="1" customFormat="1" ht="44.25" customHeight="1">
      <c r="B251" s="124"/>
      <c r="C251" s="184" t="s">
        <v>326</v>
      </c>
      <c r="D251" s="184" t="s">
        <v>227</v>
      </c>
      <c r="E251" s="185" t="s">
        <v>327</v>
      </c>
      <c r="F251" s="261" t="s">
        <v>328</v>
      </c>
      <c r="G251" s="262"/>
      <c r="H251" s="262"/>
      <c r="I251" s="262"/>
      <c r="J251" s="186" t="s">
        <v>323</v>
      </c>
      <c r="K251" s="187">
        <v>21</v>
      </c>
      <c r="L251" s="263">
        <v>0</v>
      </c>
      <c r="M251" s="262"/>
      <c r="N251" s="264">
        <f>ROUND(L251*K251,2)</f>
        <v>0</v>
      </c>
      <c r="O251" s="250"/>
      <c r="P251" s="250"/>
      <c r="Q251" s="250"/>
      <c r="R251" s="126"/>
      <c r="T251" s="157" t="s">
        <v>3</v>
      </c>
      <c r="U251" s="42" t="s">
        <v>43</v>
      </c>
      <c r="V251" s="34"/>
      <c r="W251" s="158">
        <f>V251*K251</f>
        <v>0</v>
      </c>
      <c r="X251" s="158">
        <v>5.1999999999999998E-3</v>
      </c>
      <c r="Y251" s="158">
        <f>X251*K251</f>
        <v>0.10919999999999999</v>
      </c>
      <c r="Z251" s="158">
        <v>0</v>
      </c>
      <c r="AA251" s="159">
        <f>Z251*K251</f>
        <v>0</v>
      </c>
      <c r="AR251" s="16" t="s">
        <v>186</v>
      </c>
      <c r="AT251" s="16" t="s">
        <v>227</v>
      </c>
      <c r="AU251" s="16" t="s">
        <v>96</v>
      </c>
      <c r="AY251" s="16" t="s">
        <v>138</v>
      </c>
      <c r="BE251" s="99">
        <f>IF(U251="základní",N251,0)</f>
        <v>0</v>
      </c>
      <c r="BF251" s="99">
        <f>IF(U251="snížená",N251,0)</f>
        <v>0</v>
      </c>
      <c r="BG251" s="99">
        <f>IF(U251="zákl. přenesená",N251,0)</f>
        <v>0</v>
      </c>
      <c r="BH251" s="99">
        <f>IF(U251="sníž. přenesená",N251,0)</f>
        <v>0</v>
      </c>
      <c r="BI251" s="99">
        <f>IF(U251="nulová",N251,0)</f>
        <v>0</v>
      </c>
      <c r="BJ251" s="16" t="s">
        <v>22</v>
      </c>
      <c r="BK251" s="99">
        <f>ROUND(L251*K251,2)</f>
        <v>0</v>
      </c>
      <c r="BL251" s="16" t="s">
        <v>143</v>
      </c>
      <c r="BM251" s="16" t="s">
        <v>329</v>
      </c>
    </row>
    <row r="252" spans="2:65" s="10" customFormat="1" ht="22.5" customHeight="1">
      <c r="B252" s="160"/>
      <c r="C252" s="161"/>
      <c r="D252" s="161"/>
      <c r="E252" s="162" t="s">
        <v>3</v>
      </c>
      <c r="F252" s="253" t="s">
        <v>330</v>
      </c>
      <c r="G252" s="254"/>
      <c r="H252" s="254"/>
      <c r="I252" s="254"/>
      <c r="J252" s="161"/>
      <c r="K252" s="163" t="s">
        <v>3</v>
      </c>
      <c r="L252" s="161"/>
      <c r="M252" s="161"/>
      <c r="N252" s="161"/>
      <c r="O252" s="161"/>
      <c r="P252" s="161"/>
      <c r="Q252" s="161"/>
      <c r="R252" s="164"/>
      <c r="T252" s="165"/>
      <c r="U252" s="161"/>
      <c r="V252" s="161"/>
      <c r="W252" s="161"/>
      <c r="X252" s="161"/>
      <c r="Y252" s="161"/>
      <c r="Z252" s="161"/>
      <c r="AA252" s="166"/>
      <c r="AT252" s="167" t="s">
        <v>146</v>
      </c>
      <c r="AU252" s="167" t="s">
        <v>96</v>
      </c>
      <c r="AV252" s="10" t="s">
        <v>22</v>
      </c>
      <c r="AW252" s="10" t="s">
        <v>36</v>
      </c>
      <c r="AX252" s="10" t="s">
        <v>78</v>
      </c>
      <c r="AY252" s="167" t="s">
        <v>138</v>
      </c>
    </row>
    <row r="253" spans="2:65" s="11" customFormat="1" ht="22.5" customHeight="1">
      <c r="B253" s="168"/>
      <c r="C253" s="169"/>
      <c r="D253" s="169"/>
      <c r="E253" s="170" t="s">
        <v>3</v>
      </c>
      <c r="F253" s="255" t="s">
        <v>8</v>
      </c>
      <c r="G253" s="256"/>
      <c r="H253" s="256"/>
      <c r="I253" s="256"/>
      <c r="J253" s="169"/>
      <c r="K253" s="171">
        <v>21</v>
      </c>
      <c r="L253" s="169"/>
      <c r="M253" s="169"/>
      <c r="N253" s="169"/>
      <c r="O253" s="169"/>
      <c r="P253" s="169"/>
      <c r="Q253" s="169"/>
      <c r="R253" s="172"/>
      <c r="T253" s="173"/>
      <c r="U253" s="169"/>
      <c r="V253" s="169"/>
      <c r="W253" s="169"/>
      <c r="X253" s="169"/>
      <c r="Y253" s="169"/>
      <c r="Z253" s="169"/>
      <c r="AA253" s="174"/>
      <c r="AT253" s="175" t="s">
        <v>146</v>
      </c>
      <c r="AU253" s="175" t="s">
        <v>96</v>
      </c>
      <c r="AV253" s="11" t="s">
        <v>96</v>
      </c>
      <c r="AW253" s="11" t="s">
        <v>36</v>
      </c>
      <c r="AX253" s="11" t="s">
        <v>78</v>
      </c>
      <c r="AY253" s="175" t="s">
        <v>138</v>
      </c>
    </row>
    <row r="254" spans="2:65" s="12" customFormat="1" ht="22.5" customHeight="1">
      <c r="B254" s="176"/>
      <c r="C254" s="177"/>
      <c r="D254" s="177"/>
      <c r="E254" s="178" t="s">
        <v>3</v>
      </c>
      <c r="F254" s="258" t="s">
        <v>152</v>
      </c>
      <c r="G254" s="259"/>
      <c r="H254" s="259"/>
      <c r="I254" s="259"/>
      <c r="J254" s="177"/>
      <c r="K254" s="179">
        <v>21</v>
      </c>
      <c r="L254" s="177"/>
      <c r="M254" s="177"/>
      <c r="N254" s="177"/>
      <c r="O254" s="177"/>
      <c r="P254" s="177"/>
      <c r="Q254" s="177"/>
      <c r="R254" s="180"/>
      <c r="T254" s="181"/>
      <c r="U254" s="177"/>
      <c r="V254" s="177"/>
      <c r="W254" s="177"/>
      <c r="X254" s="177"/>
      <c r="Y254" s="177"/>
      <c r="Z254" s="177"/>
      <c r="AA254" s="182"/>
      <c r="AT254" s="183" t="s">
        <v>146</v>
      </c>
      <c r="AU254" s="183" t="s">
        <v>96</v>
      </c>
      <c r="AV254" s="12" t="s">
        <v>143</v>
      </c>
      <c r="AW254" s="12" t="s">
        <v>36</v>
      </c>
      <c r="AX254" s="12" t="s">
        <v>22</v>
      </c>
      <c r="AY254" s="183" t="s">
        <v>138</v>
      </c>
    </row>
    <row r="255" spans="2:65" s="1" customFormat="1" ht="44.25" customHeight="1">
      <c r="B255" s="124"/>
      <c r="C255" s="153" t="s">
        <v>331</v>
      </c>
      <c r="D255" s="153" t="s">
        <v>139</v>
      </c>
      <c r="E255" s="154" t="s">
        <v>332</v>
      </c>
      <c r="F255" s="249" t="s">
        <v>333</v>
      </c>
      <c r="G255" s="250"/>
      <c r="H255" s="250"/>
      <c r="I255" s="250"/>
      <c r="J255" s="155" t="s">
        <v>323</v>
      </c>
      <c r="K255" s="156">
        <v>11</v>
      </c>
      <c r="L255" s="251">
        <v>0</v>
      </c>
      <c r="M255" s="250"/>
      <c r="N255" s="252">
        <f>ROUND(L255*K255,2)</f>
        <v>0</v>
      </c>
      <c r="O255" s="250"/>
      <c r="P255" s="250"/>
      <c r="Q255" s="250"/>
      <c r="R255" s="126"/>
      <c r="T255" s="157" t="s">
        <v>3</v>
      </c>
      <c r="U255" s="42" t="s">
        <v>43</v>
      </c>
      <c r="V255" s="34"/>
      <c r="W255" s="158">
        <f>V255*K255</f>
        <v>0</v>
      </c>
      <c r="X255" s="158">
        <v>4.6800000000000001E-3</v>
      </c>
      <c r="Y255" s="158">
        <f>X255*K255</f>
        <v>5.1479999999999998E-2</v>
      </c>
      <c r="Z255" s="158">
        <v>0</v>
      </c>
      <c r="AA255" s="159">
        <f>Z255*K255</f>
        <v>0</v>
      </c>
      <c r="AR255" s="16" t="s">
        <v>143</v>
      </c>
      <c r="AT255" s="16" t="s">
        <v>139</v>
      </c>
      <c r="AU255" s="16" t="s">
        <v>96</v>
      </c>
      <c r="AY255" s="16" t="s">
        <v>138</v>
      </c>
      <c r="BE255" s="99">
        <f>IF(U255="základní",N255,0)</f>
        <v>0</v>
      </c>
      <c r="BF255" s="99">
        <f>IF(U255="snížená",N255,0)</f>
        <v>0</v>
      </c>
      <c r="BG255" s="99">
        <f>IF(U255="zákl. přenesená",N255,0)</f>
        <v>0</v>
      </c>
      <c r="BH255" s="99">
        <f>IF(U255="sníž. přenesená",N255,0)</f>
        <v>0</v>
      </c>
      <c r="BI255" s="99">
        <f>IF(U255="nulová",N255,0)</f>
        <v>0</v>
      </c>
      <c r="BJ255" s="16" t="s">
        <v>22</v>
      </c>
      <c r="BK255" s="99">
        <f>ROUND(L255*K255,2)</f>
        <v>0</v>
      </c>
      <c r="BL255" s="16" t="s">
        <v>143</v>
      </c>
      <c r="BM255" s="16" t="s">
        <v>334</v>
      </c>
    </row>
    <row r="256" spans="2:65" s="1" customFormat="1" ht="31.5" customHeight="1">
      <c r="B256" s="124"/>
      <c r="C256" s="184" t="s">
        <v>335</v>
      </c>
      <c r="D256" s="184" t="s">
        <v>227</v>
      </c>
      <c r="E256" s="185" t="s">
        <v>336</v>
      </c>
      <c r="F256" s="261" t="s">
        <v>337</v>
      </c>
      <c r="G256" s="262"/>
      <c r="H256" s="262"/>
      <c r="I256" s="262"/>
      <c r="J256" s="186" t="s">
        <v>323</v>
      </c>
      <c r="K256" s="187">
        <v>11</v>
      </c>
      <c r="L256" s="263">
        <v>0</v>
      </c>
      <c r="M256" s="262"/>
      <c r="N256" s="264">
        <f>ROUND(L256*K256,2)</f>
        <v>0</v>
      </c>
      <c r="O256" s="250"/>
      <c r="P256" s="250"/>
      <c r="Q256" s="250"/>
      <c r="R256" s="126"/>
      <c r="T256" s="157" t="s">
        <v>3</v>
      </c>
      <c r="U256" s="42" t="s">
        <v>43</v>
      </c>
      <c r="V256" s="34"/>
      <c r="W256" s="158">
        <f>V256*K256</f>
        <v>0</v>
      </c>
      <c r="X256" s="158">
        <v>5.1999999999999998E-3</v>
      </c>
      <c r="Y256" s="158">
        <f>X256*K256</f>
        <v>5.7200000000000001E-2</v>
      </c>
      <c r="Z256" s="158">
        <v>0</v>
      </c>
      <c r="AA256" s="159">
        <f>Z256*K256</f>
        <v>0</v>
      </c>
      <c r="AR256" s="16" t="s">
        <v>186</v>
      </c>
      <c r="AT256" s="16" t="s">
        <v>227</v>
      </c>
      <c r="AU256" s="16" t="s">
        <v>96</v>
      </c>
      <c r="AY256" s="16" t="s">
        <v>138</v>
      </c>
      <c r="BE256" s="99">
        <f>IF(U256="základní",N256,0)</f>
        <v>0</v>
      </c>
      <c r="BF256" s="99">
        <f>IF(U256="snížená",N256,0)</f>
        <v>0</v>
      </c>
      <c r="BG256" s="99">
        <f>IF(U256="zákl. přenesená",N256,0)</f>
        <v>0</v>
      </c>
      <c r="BH256" s="99">
        <f>IF(U256="sníž. přenesená",N256,0)</f>
        <v>0</v>
      </c>
      <c r="BI256" s="99">
        <f>IF(U256="nulová",N256,0)</f>
        <v>0</v>
      </c>
      <c r="BJ256" s="16" t="s">
        <v>22</v>
      </c>
      <c r="BK256" s="99">
        <f>ROUND(L256*K256,2)</f>
        <v>0</v>
      </c>
      <c r="BL256" s="16" t="s">
        <v>143</v>
      </c>
      <c r="BM256" s="16" t="s">
        <v>338</v>
      </c>
    </row>
    <row r="257" spans="2:65" s="10" customFormat="1" ht="22.5" customHeight="1">
      <c r="B257" s="160"/>
      <c r="C257" s="161"/>
      <c r="D257" s="161"/>
      <c r="E257" s="162" t="s">
        <v>3</v>
      </c>
      <c r="F257" s="253" t="s">
        <v>339</v>
      </c>
      <c r="G257" s="254"/>
      <c r="H257" s="254"/>
      <c r="I257" s="254"/>
      <c r="J257" s="161"/>
      <c r="K257" s="163" t="s">
        <v>3</v>
      </c>
      <c r="L257" s="161"/>
      <c r="M257" s="161"/>
      <c r="N257" s="161"/>
      <c r="O257" s="161"/>
      <c r="P257" s="161"/>
      <c r="Q257" s="161"/>
      <c r="R257" s="164"/>
      <c r="T257" s="165"/>
      <c r="U257" s="161"/>
      <c r="V257" s="161"/>
      <c r="W257" s="161"/>
      <c r="X257" s="161"/>
      <c r="Y257" s="161"/>
      <c r="Z257" s="161"/>
      <c r="AA257" s="166"/>
      <c r="AT257" s="167" t="s">
        <v>146</v>
      </c>
      <c r="AU257" s="167" t="s">
        <v>96</v>
      </c>
      <c r="AV257" s="10" t="s">
        <v>22</v>
      </c>
      <c r="AW257" s="10" t="s">
        <v>36</v>
      </c>
      <c r="AX257" s="10" t="s">
        <v>78</v>
      </c>
      <c r="AY257" s="167" t="s">
        <v>138</v>
      </c>
    </row>
    <row r="258" spans="2:65" s="11" customFormat="1" ht="22.5" customHeight="1">
      <c r="B258" s="168"/>
      <c r="C258" s="169"/>
      <c r="D258" s="169"/>
      <c r="E258" s="170" t="s">
        <v>3</v>
      </c>
      <c r="F258" s="255" t="s">
        <v>201</v>
      </c>
      <c r="G258" s="256"/>
      <c r="H258" s="256"/>
      <c r="I258" s="256"/>
      <c r="J258" s="169"/>
      <c r="K258" s="171">
        <v>11</v>
      </c>
      <c r="L258" s="169"/>
      <c r="M258" s="169"/>
      <c r="N258" s="169"/>
      <c r="O258" s="169"/>
      <c r="P258" s="169"/>
      <c r="Q258" s="169"/>
      <c r="R258" s="172"/>
      <c r="T258" s="173"/>
      <c r="U258" s="169"/>
      <c r="V258" s="169"/>
      <c r="W258" s="169"/>
      <c r="X258" s="169"/>
      <c r="Y258" s="169"/>
      <c r="Z258" s="169"/>
      <c r="AA258" s="174"/>
      <c r="AT258" s="175" t="s">
        <v>146</v>
      </c>
      <c r="AU258" s="175" t="s">
        <v>96</v>
      </c>
      <c r="AV258" s="11" t="s">
        <v>96</v>
      </c>
      <c r="AW258" s="11" t="s">
        <v>36</v>
      </c>
      <c r="AX258" s="11" t="s">
        <v>78</v>
      </c>
      <c r="AY258" s="175" t="s">
        <v>138</v>
      </c>
    </row>
    <row r="259" spans="2:65" s="12" customFormat="1" ht="22.5" customHeight="1">
      <c r="B259" s="176"/>
      <c r="C259" s="177"/>
      <c r="D259" s="177"/>
      <c r="E259" s="178" t="s">
        <v>3</v>
      </c>
      <c r="F259" s="258" t="s">
        <v>152</v>
      </c>
      <c r="G259" s="259"/>
      <c r="H259" s="259"/>
      <c r="I259" s="259"/>
      <c r="J259" s="177"/>
      <c r="K259" s="179">
        <v>11</v>
      </c>
      <c r="L259" s="177"/>
      <c r="M259" s="177"/>
      <c r="N259" s="177"/>
      <c r="O259" s="177"/>
      <c r="P259" s="177"/>
      <c r="Q259" s="177"/>
      <c r="R259" s="180"/>
      <c r="T259" s="181"/>
      <c r="U259" s="177"/>
      <c r="V259" s="177"/>
      <c r="W259" s="177"/>
      <c r="X259" s="177"/>
      <c r="Y259" s="177"/>
      <c r="Z259" s="177"/>
      <c r="AA259" s="182"/>
      <c r="AT259" s="183" t="s">
        <v>146</v>
      </c>
      <c r="AU259" s="183" t="s">
        <v>96</v>
      </c>
      <c r="AV259" s="12" t="s">
        <v>143</v>
      </c>
      <c r="AW259" s="12" t="s">
        <v>36</v>
      </c>
      <c r="AX259" s="12" t="s">
        <v>22</v>
      </c>
      <c r="AY259" s="183" t="s">
        <v>138</v>
      </c>
    </row>
    <row r="260" spans="2:65" s="1" customFormat="1" ht="22.5" customHeight="1">
      <c r="B260" s="124"/>
      <c r="C260" s="153" t="s">
        <v>340</v>
      </c>
      <c r="D260" s="153" t="s">
        <v>139</v>
      </c>
      <c r="E260" s="154" t="s">
        <v>341</v>
      </c>
      <c r="F260" s="249" t="s">
        <v>342</v>
      </c>
      <c r="G260" s="250"/>
      <c r="H260" s="250"/>
      <c r="I260" s="250"/>
      <c r="J260" s="155" t="s">
        <v>323</v>
      </c>
      <c r="K260" s="156">
        <v>16</v>
      </c>
      <c r="L260" s="251">
        <v>0</v>
      </c>
      <c r="M260" s="250"/>
      <c r="N260" s="252">
        <f>ROUND(L260*K260,2)</f>
        <v>0</v>
      </c>
      <c r="O260" s="250"/>
      <c r="P260" s="250"/>
      <c r="Q260" s="250"/>
      <c r="R260" s="126"/>
      <c r="T260" s="157" t="s">
        <v>3</v>
      </c>
      <c r="U260" s="42" t="s">
        <v>43</v>
      </c>
      <c r="V260" s="34"/>
      <c r="W260" s="158">
        <f>V260*K260</f>
        <v>0</v>
      </c>
      <c r="X260" s="158">
        <v>4.6800000000000001E-3</v>
      </c>
      <c r="Y260" s="158">
        <f>X260*K260</f>
        <v>7.4880000000000002E-2</v>
      </c>
      <c r="Z260" s="158">
        <v>0</v>
      </c>
      <c r="AA260" s="159">
        <f>Z260*K260</f>
        <v>0</v>
      </c>
      <c r="AR260" s="16" t="s">
        <v>143</v>
      </c>
      <c r="AT260" s="16" t="s">
        <v>139</v>
      </c>
      <c r="AU260" s="16" t="s">
        <v>96</v>
      </c>
      <c r="AY260" s="16" t="s">
        <v>138</v>
      </c>
      <c r="BE260" s="99">
        <f>IF(U260="základní",N260,0)</f>
        <v>0</v>
      </c>
      <c r="BF260" s="99">
        <f>IF(U260="snížená",N260,0)</f>
        <v>0</v>
      </c>
      <c r="BG260" s="99">
        <f>IF(U260="zákl. přenesená",N260,0)</f>
        <v>0</v>
      </c>
      <c r="BH260" s="99">
        <f>IF(U260="sníž. přenesená",N260,0)</f>
        <v>0</v>
      </c>
      <c r="BI260" s="99">
        <f>IF(U260="nulová",N260,0)</f>
        <v>0</v>
      </c>
      <c r="BJ260" s="16" t="s">
        <v>22</v>
      </c>
      <c r="BK260" s="99">
        <f>ROUND(L260*K260,2)</f>
        <v>0</v>
      </c>
      <c r="BL260" s="16" t="s">
        <v>143</v>
      </c>
      <c r="BM260" s="16" t="s">
        <v>343</v>
      </c>
    </row>
    <row r="261" spans="2:65" s="10" customFormat="1" ht="22.5" customHeight="1">
      <c r="B261" s="160"/>
      <c r="C261" s="161"/>
      <c r="D261" s="161"/>
      <c r="E261" s="162" t="s">
        <v>3</v>
      </c>
      <c r="F261" s="253" t="s">
        <v>344</v>
      </c>
      <c r="G261" s="254"/>
      <c r="H261" s="254"/>
      <c r="I261" s="254"/>
      <c r="J261" s="161"/>
      <c r="K261" s="163" t="s">
        <v>3</v>
      </c>
      <c r="L261" s="161"/>
      <c r="M261" s="161"/>
      <c r="N261" s="161"/>
      <c r="O261" s="161"/>
      <c r="P261" s="161"/>
      <c r="Q261" s="161"/>
      <c r="R261" s="164"/>
      <c r="T261" s="165"/>
      <c r="U261" s="161"/>
      <c r="V261" s="161"/>
      <c r="W261" s="161"/>
      <c r="X261" s="161"/>
      <c r="Y261" s="161"/>
      <c r="Z261" s="161"/>
      <c r="AA261" s="166"/>
      <c r="AT261" s="167" t="s">
        <v>146</v>
      </c>
      <c r="AU261" s="167" t="s">
        <v>96</v>
      </c>
      <c r="AV261" s="10" t="s">
        <v>22</v>
      </c>
      <c r="AW261" s="10" t="s">
        <v>36</v>
      </c>
      <c r="AX261" s="10" t="s">
        <v>78</v>
      </c>
      <c r="AY261" s="167" t="s">
        <v>138</v>
      </c>
    </row>
    <row r="262" spans="2:65" s="11" customFormat="1" ht="22.5" customHeight="1">
      <c r="B262" s="168"/>
      <c r="C262" s="169"/>
      <c r="D262" s="169"/>
      <c r="E262" s="170" t="s">
        <v>3</v>
      </c>
      <c r="F262" s="255" t="s">
        <v>226</v>
      </c>
      <c r="G262" s="256"/>
      <c r="H262" s="256"/>
      <c r="I262" s="256"/>
      <c r="J262" s="169"/>
      <c r="K262" s="171">
        <v>16</v>
      </c>
      <c r="L262" s="169"/>
      <c r="M262" s="169"/>
      <c r="N262" s="169"/>
      <c r="O262" s="169"/>
      <c r="P262" s="169"/>
      <c r="Q262" s="169"/>
      <c r="R262" s="172"/>
      <c r="T262" s="173"/>
      <c r="U262" s="169"/>
      <c r="V262" s="169"/>
      <c r="W262" s="169"/>
      <c r="X262" s="169"/>
      <c r="Y262" s="169"/>
      <c r="Z262" s="169"/>
      <c r="AA262" s="174"/>
      <c r="AT262" s="175" t="s">
        <v>146</v>
      </c>
      <c r="AU262" s="175" t="s">
        <v>96</v>
      </c>
      <c r="AV262" s="11" t="s">
        <v>96</v>
      </c>
      <c r="AW262" s="11" t="s">
        <v>36</v>
      </c>
      <c r="AX262" s="11" t="s">
        <v>78</v>
      </c>
      <c r="AY262" s="175" t="s">
        <v>138</v>
      </c>
    </row>
    <row r="263" spans="2:65" s="12" customFormat="1" ht="22.5" customHeight="1">
      <c r="B263" s="176"/>
      <c r="C263" s="177"/>
      <c r="D263" s="177"/>
      <c r="E263" s="178" t="s">
        <v>3</v>
      </c>
      <c r="F263" s="258" t="s">
        <v>152</v>
      </c>
      <c r="G263" s="259"/>
      <c r="H263" s="259"/>
      <c r="I263" s="259"/>
      <c r="J263" s="177"/>
      <c r="K263" s="179">
        <v>16</v>
      </c>
      <c r="L263" s="177"/>
      <c r="M263" s="177"/>
      <c r="N263" s="177"/>
      <c r="O263" s="177"/>
      <c r="P263" s="177"/>
      <c r="Q263" s="177"/>
      <c r="R263" s="180"/>
      <c r="T263" s="181"/>
      <c r="U263" s="177"/>
      <c r="V263" s="177"/>
      <c r="W263" s="177"/>
      <c r="X263" s="177"/>
      <c r="Y263" s="177"/>
      <c r="Z263" s="177"/>
      <c r="AA263" s="182"/>
      <c r="AT263" s="183" t="s">
        <v>146</v>
      </c>
      <c r="AU263" s="183" t="s">
        <v>96</v>
      </c>
      <c r="AV263" s="12" t="s">
        <v>143</v>
      </c>
      <c r="AW263" s="12" t="s">
        <v>36</v>
      </c>
      <c r="AX263" s="12" t="s">
        <v>22</v>
      </c>
      <c r="AY263" s="183" t="s">
        <v>138</v>
      </c>
    </row>
    <row r="264" spans="2:65" s="1" customFormat="1" ht="22.5" customHeight="1">
      <c r="B264" s="124"/>
      <c r="C264" s="184" t="s">
        <v>345</v>
      </c>
      <c r="D264" s="184" t="s">
        <v>227</v>
      </c>
      <c r="E264" s="185" t="s">
        <v>346</v>
      </c>
      <c r="F264" s="261" t="s">
        <v>347</v>
      </c>
      <c r="G264" s="262"/>
      <c r="H264" s="262"/>
      <c r="I264" s="262"/>
      <c r="J264" s="186" t="s">
        <v>323</v>
      </c>
      <c r="K264" s="187">
        <v>16</v>
      </c>
      <c r="L264" s="263">
        <v>0</v>
      </c>
      <c r="M264" s="262"/>
      <c r="N264" s="264">
        <f>ROUND(L264*K264,2)</f>
        <v>0</v>
      </c>
      <c r="O264" s="250"/>
      <c r="P264" s="250"/>
      <c r="Q264" s="250"/>
      <c r="R264" s="126"/>
      <c r="T264" s="157" t="s">
        <v>3</v>
      </c>
      <c r="U264" s="42" t="s">
        <v>43</v>
      </c>
      <c r="V264" s="34"/>
      <c r="W264" s="158">
        <f>V264*K264</f>
        <v>0</v>
      </c>
      <c r="X264" s="158">
        <v>5.1999999999999998E-3</v>
      </c>
      <c r="Y264" s="158">
        <f>X264*K264</f>
        <v>8.3199999999999996E-2</v>
      </c>
      <c r="Z264" s="158">
        <v>0</v>
      </c>
      <c r="AA264" s="159">
        <f>Z264*K264</f>
        <v>0</v>
      </c>
      <c r="AR264" s="16" t="s">
        <v>186</v>
      </c>
      <c r="AT264" s="16" t="s">
        <v>227</v>
      </c>
      <c r="AU264" s="16" t="s">
        <v>96</v>
      </c>
      <c r="AY264" s="16" t="s">
        <v>138</v>
      </c>
      <c r="BE264" s="99">
        <f>IF(U264="základní",N264,0)</f>
        <v>0</v>
      </c>
      <c r="BF264" s="99">
        <f>IF(U264="snížená",N264,0)</f>
        <v>0</v>
      </c>
      <c r="BG264" s="99">
        <f>IF(U264="zákl. přenesená",N264,0)</f>
        <v>0</v>
      </c>
      <c r="BH264" s="99">
        <f>IF(U264="sníž. přenesená",N264,0)</f>
        <v>0</v>
      </c>
      <c r="BI264" s="99">
        <f>IF(U264="nulová",N264,0)</f>
        <v>0</v>
      </c>
      <c r="BJ264" s="16" t="s">
        <v>22</v>
      </c>
      <c r="BK264" s="99">
        <f>ROUND(L264*K264,2)</f>
        <v>0</v>
      </c>
      <c r="BL264" s="16" t="s">
        <v>143</v>
      </c>
      <c r="BM264" s="16" t="s">
        <v>348</v>
      </c>
    </row>
    <row r="265" spans="2:65" s="10" customFormat="1" ht="22.5" customHeight="1">
      <c r="B265" s="160"/>
      <c r="C265" s="161"/>
      <c r="D265" s="161"/>
      <c r="E265" s="162" t="s">
        <v>3</v>
      </c>
      <c r="F265" s="253" t="s">
        <v>344</v>
      </c>
      <c r="G265" s="254"/>
      <c r="H265" s="254"/>
      <c r="I265" s="254"/>
      <c r="J265" s="161"/>
      <c r="K265" s="163" t="s">
        <v>3</v>
      </c>
      <c r="L265" s="161"/>
      <c r="M265" s="161"/>
      <c r="N265" s="161"/>
      <c r="O265" s="161"/>
      <c r="P265" s="161"/>
      <c r="Q265" s="161"/>
      <c r="R265" s="164"/>
      <c r="T265" s="165"/>
      <c r="U265" s="161"/>
      <c r="V265" s="161"/>
      <c r="W265" s="161"/>
      <c r="X265" s="161"/>
      <c r="Y265" s="161"/>
      <c r="Z265" s="161"/>
      <c r="AA265" s="166"/>
      <c r="AT265" s="167" t="s">
        <v>146</v>
      </c>
      <c r="AU265" s="167" t="s">
        <v>96</v>
      </c>
      <c r="AV265" s="10" t="s">
        <v>22</v>
      </c>
      <c r="AW265" s="10" t="s">
        <v>36</v>
      </c>
      <c r="AX265" s="10" t="s">
        <v>78</v>
      </c>
      <c r="AY265" s="167" t="s">
        <v>138</v>
      </c>
    </row>
    <row r="266" spans="2:65" s="11" customFormat="1" ht="22.5" customHeight="1">
      <c r="B266" s="168"/>
      <c r="C266" s="169"/>
      <c r="D266" s="169"/>
      <c r="E266" s="170" t="s">
        <v>3</v>
      </c>
      <c r="F266" s="255" t="s">
        <v>349</v>
      </c>
      <c r="G266" s="256"/>
      <c r="H266" s="256"/>
      <c r="I266" s="256"/>
      <c r="J266" s="169"/>
      <c r="K266" s="171">
        <v>16</v>
      </c>
      <c r="L266" s="169"/>
      <c r="M266" s="169"/>
      <c r="N266" s="169"/>
      <c r="O266" s="169"/>
      <c r="P266" s="169"/>
      <c r="Q266" s="169"/>
      <c r="R266" s="172"/>
      <c r="T266" s="173"/>
      <c r="U266" s="169"/>
      <c r="V266" s="169"/>
      <c r="W266" s="169"/>
      <c r="X266" s="169"/>
      <c r="Y266" s="169"/>
      <c r="Z266" s="169"/>
      <c r="AA266" s="174"/>
      <c r="AT266" s="175" t="s">
        <v>146</v>
      </c>
      <c r="AU266" s="175" t="s">
        <v>96</v>
      </c>
      <c r="AV266" s="11" t="s">
        <v>96</v>
      </c>
      <c r="AW266" s="11" t="s">
        <v>36</v>
      </c>
      <c r="AX266" s="11" t="s">
        <v>78</v>
      </c>
      <c r="AY266" s="175" t="s">
        <v>138</v>
      </c>
    </row>
    <row r="267" spans="2:65" s="12" customFormat="1" ht="22.5" customHeight="1">
      <c r="B267" s="176"/>
      <c r="C267" s="177"/>
      <c r="D267" s="177"/>
      <c r="E267" s="178" t="s">
        <v>3</v>
      </c>
      <c r="F267" s="258" t="s">
        <v>152</v>
      </c>
      <c r="G267" s="259"/>
      <c r="H267" s="259"/>
      <c r="I267" s="259"/>
      <c r="J267" s="177"/>
      <c r="K267" s="179">
        <v>16</v>
      </c>
      <c r="L267" s="177"/>
      <c r="M267" s="177"/>
      <c r="N267" s="177"/>
      <c r="O267" s="177"/>
      <c r="P267" s="177"/>
      <c r="Q267" s="177"/>
      <c r="R267" s="180"/>
      <c r="T267" s="181"/>
      <c r="U267" s="177"/>
      <c r="V267" s="177"/>
      <c r="W267" s="177"/>
      <c r="X267" s="177"/>
      <c r="Y267" s="177"/>
      <c r="Z267" s="177"/>
      <c r="AA267" s="182"/>
      <c r="AT267" s="183" t="s">
        <v>146</v>
      </c>
      <c r="AU267" s="183" t="s">
        <v>96</v>
      </c>
      <c r="AV267" s="12" t="s">
        <v>143</v>
      </c>
      <c r="AW267" s="12" t="s">
        <v>36</v>
      </c>
      <c r="AX267" s="12" t="s">
        <v>22</v>
      </c>
      <c r="AY267" s="183" t="s">
        <v>138</v>
      </c>
    </row>
    <row r="268" spans="2:65" s="1" customFormat="1" ht="31.5" customHeight="1">
      <c r="B268" s="124"/>
      <c r="C268" s="153" t="s">
        <v>350</v>
      </c>
      <c r="D268" s="153" t="s">
        <v>139</v>
      </c>
      <c r="E268" s="154" t="s">
        <v>351</v>
      </c>
      <c r="F268" s="249" t="s">
        <v>352</v>
      </c>
      <c r="G268" s="250"/>
      <c r="H268" s="250"/>
      <c r="I268" s="250"/>
      <c r="J268" s="155" t="s">
        <v>323</v>
      </c>
      <c r="K268" s="156">
        <v>2</v>
      </c>
      <c r="L268" s="251">
        <v>0</v>
      </c>
      <c r="M268" s="250"/>
      <c r="N268" s="252">
        <f>ROUND(L268*K268,2)</f>
        <v>0</v>
      </c>
      <c r="O268" s="250"/>
      <c r="P268" s="250"/>
      <c r="Q268" s="250"/>
      <c r="R268" s="126"/>
      <c r="T268" s="157" t="s">
        <v>3</v>
      </c>
      <c r="U268" s="42" t="s">
        <v>43</v>
      </c>
      <c r="V268" s="34"/>
      <c r="W268" s="158">
        <f>V268*K268</f>
        <v>0</v>
      </c>
      <c r="X268" s="158">
        <v>0</v>
      </c>
      <c r="Y268" s="158">
        <f>X268*K268</f>
        <v>0</v>
      </c>
      <c r="Z268" s="158">
        <v>0</v>
      </c>
      <c r="AA268" s="159">
        <f>Z268*K268</f>
        <v>0</v>
      </c>
      <c r="AR268" s="16" t="s">
        <v>143</v>
      </c>
      <c r="AT268" s="16" t="s">
        <v>139</v>
      </c>
      <c r="AU268" s="16" t="s">
        <v>96</v>
      </c>
      <c r="AY268" s="16" t="s">
        <v>138</v>
      </c>
      <c r="BE268" s="99">
        <f>IF(U268="základní",N268,0)</f>
        <v>0</v>
      </c>
      <c r="BF268" s="99">
        <f>IF(U268="snížená",N268,0)</f>
        <v>0</v>
      </c>
      <c r="BG268" s="99">
        <f>IF(U268="zákl. přenesená",N268,0)</f>
        <v>0</v>
      </c>
      <c r="BH268" s="99">
        <f>IF(U268="sníž. přenesená",N268,0)</f>
        <v>0</v>
      </c>
      <c r="BI268" s="99">
        <f>IF(U268="nulová",N268,0)</f>
        <v>0</v>
      </c>
      <c r="BJ268" s="16" t="s">
        <v>22</v>
      </c>
      <c r="BK268" s="99">
        <f>ROUND(L268*K268,2)</f>
        <v>0</v>
      </c>
      <c r="BL268" s="16" t="s">
        <v>143</v>
      </c>
      <c r="BM268" s="16" t="s">
        <v>353</v>
      </c>
    </row>
    <row r="269" spans="2:65" s="1" customFormat="1" ht="22.5" customHeight="1">
      <c r="B269" s="124"/>
      <c r="C269" s="184" t="s">
        <v>354</v>
      </c>
      <c r="D269" s="184" t="s">
        <v>227</v>
      </c>
      <c r="E269" s="185" t="s">
        <v>355</v>
      </c>
      <c r="F269" s="261" t="s">
        <v>356</v>
      </c>
      <c r="G269" s="262"/>
      <c r="H269" s="262"/>
      <c r="I269" s="262"/>
      <c r="J269" s="186" t="s">
        <v>323</v>
      </c>
      <c r="K269" s="187">
        <v>2</v>
      </c>
      <c r="L269" s="263">
        <v>0</v>
      </c>
      <c r="M269" s="262"/>
      <c r="N269" s="264">
        <f>ROUND(L269*K269,2)</f>
        <v>0</v>
      </c>
      <c r="O269" s="250"/>
      <c r="P269" s="250"/>
      <c r="Q269" s="250"/>
      <c r="R269" s="126"/>
      <c r="T269" s="157" t="s">
        <v>3</v>
      </c>
      <c r="U269" s="42" t="s">
        <v>43</v>
      </c>
      <c r="V269" s="34"/>
      <c r="W269" s="158">
        <f>V269*K269</f>
        <v>0</v>
      </c>
      <c r="X269" s="158">
        <v>0.154</v>
      </c>
      <c r="Y269" s="158">
        <f>X269*K269</f>
        <v>0.308</v>
      </c>
      <c r="Z269" s="158">
        <v>0</v>
      </c>
      <c r="AA269" s="159">
        <f>Z269*K269</f>
        <v>0</v>
      </c>
      <c r="AR269" s="16" t="s">
        <v>186</v>
      </c>
      <c r="AT269" s="16" t="s">
        <v>227</v>
      </c>
      <c r="AU269" s="16" t="s">
        <v>96</v>
      </c>
      <c r="AY269" s="16" t="s">
        <v>138</v>
      </c>
      <c r="BE269" s="99">
        <f>IF(U269="základní",N269,0)</f>
        <v>0</v>
      </c>
      <c r="BF269" s="99">
        <f>IF(U269="snížená",N269,0)</f>
        <v>0</v>
      </c>
      <c r="BG269" s="99">
        <f>IF(U269="zákl. přenesená",N269,0)</f>
        <v>0</v>
      </c>
      <c r="BH269" s="99">
        <f>IF(U269="sníž. přenesená",N269,0)</f>
        <v>0</v>
      </c>
      <c r="BI269" s="99">
        <f>IF(U269="nulová",N269,0)</f>
        <v>0</v>
      </c>
      <c r="BJ269" s="16" t="s">
        <v>22</v>
      </c>
      <c r="BK269" s="99">
        <f>ROUND(L269*K269,2)</f>
        <v>0</v>
      </c>
      <c r="BL269" s="16" t="s">
        <v>143</v>
      </c>
      <c r="BM269" s="16" t="s">
        <v>357</v>
      </c>
    </row>
    <row r="270" spans="2:65" s="1" customFormat="1" ht="22.5" customHeight="1">
      <c r="B270" s="124"/>
      <c r="C270" s="153" t="s">
        <v>358</v>
      </c>
      <c r="D270" s="153" t="s">
        <v>139</v>
      </c>
      <c r="E270" s="154" t="s">
        <v>359</v>
      </c>
      <c r="F270" s="249" t="s">
        <v>360</v>
      </c>
      <c r="G270" s="250"/>
      <c r="H270" s="250"/>
      <c r="I270" s="250"/>
      <c r="J270" s="155" t="s">
        <v>277</v>
      </c>
      <c r="K270" s="156">
        <v>84.2</v>
      </c>
      <c r="L270" s="251">
        <v>0</v>
      </c>
      <c r="M270" s="250"/>
      <c r="N270" s="252">
        <f>ROUND(L270*K270,2)</f>
        <v>0</v>
      </c>
      <c r="O270" s="250"/>
      <c r="P270" s="250"/>
      <c r="Q270" s="250"/>
      <c r="R270" s="126"/>
      <c r="T270" s="157" t="s">
        <v>3</v>
      </c>
      <c r="U270" s="42" t="s">
        <v>43</v>
      </c>
      <c r="V270" s="34"/>
      <c r="W270" s="158">
        <f>V270*K270</f>
        <v>0</v>
      </c>
      <c r="X270" s="158">
        <v>0</v>
      </c>
      <c r="Y270" s="158">
        <f>X270*K270</f>
        <v>0</v>
      </c>
      <c r="Z270" s="158">
        <v>0</v>
      </c>
      <c r="AA270" s="159">
        <f>Z270*K270</f>
        <v>0</v>
      </c>
      <c r="AR270" s="16" t="s">
        <v>143</v>
      </c>
      <c r="AT270" s="16" t="s">
        <v>139</v>
      </c>
      <c r="AU270" s="16" t="s">
        <v>96</v>
      </c>
      <c r="AY270" s="16" t="s">
        <v>138</v>
      </c>
      <c r="BE270" s="99">
        <f>IF(U270="základní",N270,0)</f>
        <v>0</v>
      </c>
      <c r="BF270" s="99">
        <f>IF(U270="snížená",N270,0)</f>
        <v>0</v>
      </c>
      <c r="BG270" s="99">
        <f>IF(U270="zákl. přenesená",N270,0)</f>
        <v>0</v>
      </c>
      <c r="BH270" s="99">
        <f>IF(U270="sníž. přenesená",N270,0)</f>
        <v>0</v>
      </c>
      <c r="BI270" s="99">
        <f>IF(U270="nulová",N270,0)</f>
        <v>0</v>
      </c>
      <c r="BJ270" s="16" t="s">
        <v>22</v>
      </c>
      <c r="BK270" s="99">
        <f>ROUND(L270*K270,2)</f>
        <v>0</v>
      </c>
      <c r="BL270" s="16" t="s">
        <v>143</v>
      </c>
      <c r="BM270" s="16" t="s">
        <v>361</v>
      </c>
    </row>
    <row r="271" spans="2:65" s="11" customFormat="1" ht="22.5" customHeight="1">
      <c r="B271" s="168"/>
      <c r="C271" s="169"/>
      <c r="D271" s="169"/>
      <c r="E271" s="170" t="s">
        <v>3</v>
      </c>
      <c r="F271" s="260" t="s">
        <v>362</v>
      </c>
      <c r="G271" s="256"/>
      <c r="H271" s="256"/>
      <c r="I271" s="256"/>
      <c r="J271" s="169"/>
      <c r="K271" s="171">
        <v>84.2</v>
      </c>
      <c r="L271" s="169"/>
      <c r="M271" s="169"/>
      <c r="N271" s="169"/>
      <c r="O271" s="169"/>
      <c r="P271" s="169"/>
      <c r="Q271" s="169"/>
      <c r="R271" s="172"/>
      <c r="T271" s="173"/>
      <c r="U271" s="169"/>
      <c r="V271" s="169"/>
      <c r="W271" s="169"/>
      <c r="X271" s="169"/>
      <c r="Y271" s="169"/>
      <c r="Z271" s="169"/>
      <c r="AA271" s="174"/>
      <c r="AT271" s="175" t="s">
        <v>146</v>
      </c>
      <c r="AU271" s="175" t="s">
        <v>96</v>
      </c>
      <c r="AV271" s="11" t="s">
        <v>96</v>
      </c>
      <c r="AW271" s="11" t="s">
        <v>36</v>
      </c>
      <c r="AX271" s="11" t="s">
        <v>78</v>
      </c>
      <c r="AY271" s="175" t="s">
        <v>138</v>
      </c>
    </row>
    <row r="272" spans="2:65" s="12" customFormat="1" ht="22.5" customHeight="1">
      <c r="B272" s="176"/>
      <c r="C272" s="177"/>
      <c r="D272" s="177"/>
      <c r="E272" s="178" t="s">
        <v>3</v>
      </c>
      <c r="F272" s="258" t="s">
        <v>152</v>
      </c>
      <c r="G272" s="259"/>
      <c r="H272" s="259"/>
      <c r="I272" s="259"/>
      <c r="J272" s="177"/>
      <c r="K272" s="179">
        <v>84.2</v>
      </c>
      <c r="L272" s="177"/>
      <c r="M272" s="177"/>
      <c r="N272" s="177"/>
      <c r="O272" s="177"/>
      <c r="P272" s="177"/>
      <c r="Q272" s="177"/>
      <c r="R272" s="180"/>
      <c r="T272" s="181"/>
      <c r="U272" s="177"/>
      <c r="V272" s="177"/>
      <c r="W272" s="177"/>
      <c r="X272" s="177"/>
      <c r="Y272" s="177"/>
      <c r="Z272" s="177"/>
      <c r="AA272" s="182"/>
      <c r="AT272" s="183" t="s">
        <v>146</v>
      </c>
      <c r="AU272" s="183" t="s">
        <v>96</v>
      </c>
      <c r="AV272" s="12" t="s">
        <v>143</v>
      </c>
      <c r="AW272" s="12" t="s">
        <v>36</v>
      </c>
      <c r="AX272" s="12" t="s">
        <v>22</v>
      </c>
      <c r="AY272" s="183" t="s">
        <v>138</v>
      </c>
    </row>
    <row r="273" spans="2:65" s="1" customFormat="1" ht="22.5" customHeight="1">
      <c r="B273" s="124"/>
      <c r="C273" s="184" t="s">
        <v>363</v>
      </c>
      <c r="D273" s="184" t="s">
        <v>227</v>
      </c>
      <c r="E273" s="185" t="s">
        <v>364</v>
      </c>
      <c r="F273" s="261" t="s">
        <v>365</v>
      </c>
      <c r="G273" s="262"/>
      <c r="H273" s="262"/>
      <c r="I273" s="262"/>
      <c r="J273" s="186" t="s">
        <v>218</v>
      </c>
      <c r="K273" s="187">
        <v>224.1</v>
      </c>
      <c r="L273" s="263">
        <v>0</v>
      </c>
      <c r="M273" s="262"/>
      <c r="N273" s="264">
        <f>ROUND(L273*K273,2)</f>
        <v>0</v>
      </c>
      <c r="O273" s="250"/>
      <c r="P273" s="250"/>
      <c r="Q273" s="250"/>
      <c r="R273" s="126"/>
      <c r="T273" s="157" t="s">
        <v>3</v>
      </c>
      <c r="U273" s="42" t="s">
        <v>43</v>
      </c>
      <c r="V273" s="34"/>
      <c r="W273" s="158">
        <f>V273*K273</f>
        <v>0</v>
      </c>
      <c r="X273" s="158">
        <v>1.8E-3</v>
      </c>
      <c r="Y273" s="158">
        <f>X273*K273</f>
        <v>0.40337999999999996</v>
      </c>
      <c r="Z273" s="158">
        <v>0</v>
      </c>
      <c r="AA273" s="159">
        <f>Z273*K273</f>
        <v>0</v>
      </c>
      <c r="AR273" s="16" t="s">
        <v>186</v>
      </c>
      <c r="AT273" s="16" t="s">
        <v>227</v>
      </c>
      <c r="AU273" s="16" t="s">
        <v>96</v>
      </c>
      <c r="AY273" s="16" t="s">
        <v>138</v>
      </c>
      <c r="BE273" s="99">
        <f>IF(U273="základní",N273,0)</f>
        <v>0</v>
      </c>
      <c r="BF273" s="99">
        <f>IF(U273="snížená",N273,0)</f>
        <v>0</v>
      </c>
      <c r="BG273" s="99">
        <f>IF(U273="zákl. přenesená",N273,0)</f>
        <v>0</v>
      </c>
      <c r="BH273" s="99">
        <f>IF(U273="sníž. přenesená",N273,0)</f>
        <v>0</v>
      </c>
      <c r="BI273" s="99">
        <f>IF(U273="nulová",N273,0)</f>
        <v>0</v>
      </c>
      <c r="BJ273" s="16" t="s">
        <v>22</v>
      </c>
      <c r="BK273" s="99">
        <f>ROUND(L273*K273,2)</f>
        <v>0</v>
      </c>
      <c r="BL273" s="16" t="s">
        <v>143</v>
      </c>
      <c r="BM273" s="16" t="s">
        <v>366</v>
      </c>
    </row>
    <row r="274" spans="2:65" s="11" customFormat="1" ht="22.5" customHeight="1">
      <c r="B274" s="168"/>
      <c r="C274" s="169"/>
      <c r="D274" s="169"/>
      <c r="E274" s="170" t="s">
        <v>3</v>
      </c>
      <c r="F274" s="260" t="s">
        <v>367</v>
      </c>
      <c r="G274" s="256"/>
      <c r="H274" s="256"/>
      <c r="I274" s="256"/>
      <c r="J274" s="169"/>
      <c r="K274" s="171">
        <v>252.6</v>
      </c>
      <c r="L274" s="169"/>
      <c r="M274" s="169"/>
      <c r="N274" s="169"/>
      <c r="O274" s="169"/>
      <c r="P274" s="169"/>
      <c r="Q274" s="169"/>
      <c r="R274" s="172"/>
      <c r="T274" s="173"/>
      <c r="U274" s="169"/>
      <c r="V274" s="169"/>
      <c r="W274" s="169"/>
      <c r="X274" s="169"/>
      <c r="Y274" s="169"/>
      <c r="Z274" s="169"/>
      <c r="AA274" s="174"/>
      <c r="AT274" s="175" t="s">
        <v>146</v>
      </c>
      <c r="AU274" s="175" t="s">
        <v>96</v>
      </c>
      <c r="AV274" s="11" t="s">
        <v>96</v>
      </c>
      <c r="AW274" s="11" t="s">
        <v>36</v>
      </c>
      <c r="AX274" s="11" t="s">
        <v>78</v>
      </c>
      <c r="AY274" s="175" t="s">
        <v>138</v>
      </c>
    </row>
    <row r="275" spans="2:65" s="11" customFormat="1" ht="22.5" customHeight="1">
      <c r="B275" s="168"/>
      <c r="C275" s="169"/>
      <c r="D275" s="169"/>
      <c r="E275" s="170" t="s">
        <v>3</v>
      </c>
      <c r="F275" s="255" t="s">
        <v>368</v>
      </c>
      <c r="G275" s="256"/>
      <c r="H275" s="256"/>
      <c r="I275" s="256"/>
      <c r="J275" s="169"/>
      <c r="K275" s="171">
        <v>-28.5</v>
      </c>
      <c r="L275" s="169"/>
      <c r="M275" s="169"/>
      <c r="N275" s="169"/>
      <c r="O275" s="169"/>
      <c r="P275" s="169"/>
      <c r="Q275" s="169"/>
      <c r="R275" s="172"/>
      <c r="T275" s="173"/>
      <c r="U275" s="169"/>
      <c r="V275" s="169"/>
      <c r="W275" s="169"/>
      <c r="X275" s="169"/>
      <c r="Y275" s="169"/>
      <c r="Z275" s="169"/>
      <c r="AA275" s="174"/>
      <c r="AT275" s="175" t="s">
        <v>146</v>
      </c>
      <c r="AU275" s="175" t="s">
        <v>96</v>
      </c>
      <c r="AV275" s="11" t="s">
        <v>96</v>
      </c>
      <c r="AW275" s="11" t="s">
        <v>36</v>
      </c>
      <c r="AX275" s="11" t="s">
        <v>78</v>
      </c>
      <c r="AY275" s="175" t="s">
        <v>138</v>
      </c>
    </row>
    <row r="276" spans="2:65" s="10" customFormat="1" ht="22.5" customHeight="1">
      <c r="B276" s="160"/>
      <c r="C276" s="161"/>
      <c r="D276" s="161"/>
      <c r="E276" s="162" t="s">
        <v>3</v>
      </c>
      <c r="F276" s="257" t="s">
        <v>369</v>
      </c>
      <c r="G276" s="254"/>
      <c r="H276" s="254"/>
      <c r="I276" s="254"/>
      <c r="J276" s="161"/>
      <c r="K276" s="163" t="s">
        <v>3</v>
      </c>
      <c r="L276" s="161"/>
      <c r="M276" s="161"/>
      <c r="N276" s="161"/>
      <c r="O276" s="161"/>
      <c r="P276" s="161"/>
      <c r="Q276" s="161"/>
      <c r="R276" s="164"/>
      <c r="T276" s="165"/>
      <c r="U276" s="161"/>
      <c r="V276" s="161"/>
      <c r="W276" s="161"/>
      <c r="X276" s="161"/>
      <c r="Y276" s="161"/>
      <c r="Z276" s="161"/>
      <c r="AA276" s="166"/>
      <c r="AT276" s="167" t="s">
        <v>146</v>
      </c>
      <c r="AU276" s="167" t="s">
        <v>96</v>
      </c>
      <c r="AV276" s="10" t="s">
        <v>22</v>
      </c>
      <c r="AW276" s="10" t="s">
        <v>36</v>
      </c>
      <c r="AX276" s="10" t="s">
        <v>78</v>
      </c>
      <c r="AY276" s="167" t="s">
        <v>138</v>
      </c>
    </row>
    <row r="277" spans="2:65" s="12" customFormat="1" ht="22.5" customHeight="1">
      <c r="B277" s="176"/>
      <c r="C277" s="177"/>
      <c r="D277" s="177"/>
      <c r="E277" s="178" t="s">
        <v>3</v>
      </c>
      <c r="F277" s="258" t="s">
        <v>152</v>
      </c>
      <c r="G277" s="259"/>
      <c r="H277" s="259"/>
      <c r="I277" s="259"/>
      <c r="J277" s="177"/>
      <c r="K277" s="179">
        <v>224.1</v>
      </c>
      <c r="L277" s="177"/>
      <c r="M277" s="177"/>
      <c r="N277" s="177"/>
      <c r="O277" s="177"/>
      <c r="P277" s="177"/>
      <c r="Q277" s="177"/>
      <c r="R277" s="180"/>
      <c r="T277" s="181"/>
      <c r="U277" s="177"/>
      <c r="V277" s="177"/>
      <c r="W277" s="177"/>
      <c r="X277" s="177"/>
      <c r="Y277" s="177"/>
      <c r="Z277" s="177"/>
      <c r="AA277" s="182"/>
      <c r="AT277" s="183" t="s">
        <v>146</v>
      </c>
      <c r="AU277" s="183" t="s">
        <v>96</v>
      </c>
      <c r="AV277" s="12" t="s">
        <v>143</v>
      </c>
      <c r="AW277" s="12" t="s">
        <v>36</v>
      </c>
      <c r="AX277" s="12" t="s">
        <v>22</v>
      </c>
      <c r="AY277" s="183" t="s">
        <v>138</v>
      </c>
    </row>
    <row r="278" spans="2:65" s="9" customFormat="1" ht="29.85" customHeight="1">
      <c r="B278" s="142"/>
      <c r="C278" s="143"/>
      <c r="D278" s="152" t="s">
        <v>111</v>
      </c>
      <c r="E278" s="152"/>
      <c r="F278" s="152"/>
      <c r="G278" s="152"/>
      <c r="H278" s="152"/>
      <c r="I278" s="152"/>
      <c r="J278" s="152"/>
      <c r="K278" s="152"/>
      <c r="L278" s="152"/>
      <c r="M278" s="152"/>
      <c r="N278" s="268">
        <f>BK278</f>
        <v>0</v>
      </c>
      <c r="O278" s="269"/>
      <c r="P278" s="269"/>
      <c r="Q278" s="269"/>
      <c r="R278" s="145"/>
      <c r="T278" s="146"/>
      <c r="U278" s="143"/>
      <c r="V278" s="143"/>
      <c r="W278" s="147">
        <f>SUM(W279:W318)</f>
        <v>0</v>
      </c>
      <c r="X278" s="143"/>
      <c r="Y278" s="147">
        <f>SUM(Y279:Y318)</f>
        <v>0</v>
      </c>
      <c r="Z278" s="143"/>
      <c r="AA278" s="148">
        <f>SUM(AA279:AA318)</f>
        <v>0</v>
      </c>
      <c r="AR278" s="149" t="s">
        <v>22</v>
      </c>
      <c r="AT278" s="150" t="s">
        <v>77</v>
      </c>
      <c r="AU278" s="150" t="s">
        <v>22</v>
      </c>
      <c r="AY278" s="149" t="s">
        <v>138</v>
      </c>
      <c r="BK278" s="151">
        <f>SUM(BK279:BK318)</f>
        <v>0</v>
      </c>
    </row>
    <row r="279" spans="2:65" s="1" customFormat="1" ht="44.25" customHeight="1">
      <c r="B279" s="124"/>
      <c r="C279" s="153" t="s">
        <v>370</v>
      </c>
      <c r="D279" s="153" t="s">
        <v>139</v>
      </c>
      <c r="E279" s="154" t="s">
        <v>371</v>
      </c>
      <c r="F279" s="249" t="s">
        <v>372</v>
      </c>
      <c r="G279" s="250"/>
      <c r="H279" s="250"/>
      <c r="I279" s="250"/>
      <c r="J279" s="155" t="s">
        <v>218</v>
      </c>
      <c r="K279" s="156">
        <v>397.54</v>
      </c>
      <c r="L279" s="251">
        <v>0</v>
      </c>
      <c r="M279" s="250"/>
      <c r="N279" s="252">
        <f>ROUND(L279*K279,2)</f>
        <v>0</v>
      </c>
      <c r="O279" s="250"/>
      <c r="P279" s="250"/>
      <c r="Q279" s="250"/>
      <c r="R279" s="126"/>
      <c r="T279" s="157" t="s">
        <v>3</v>
      </c>
      <c r="U279" s="42" t="s">
        <v>43</v>
      </c>
      <c r="V279" s="34"/>
      <c r="W279" s="158">
        <f>V279*K279</f>
        <v>0</v>
      </c>
      <c r="X279" s="158">
        <v>0</v>
      </c>
      <c r="Y279" s="158">
        <f>X279*K279</f>
        <v>0</v>
      </c>
      <c r="Z279" s="158">
        <v>0</v>
      </c>
      <c r="AA279" s="159">
        <f>Z279*K279</f>
        <v>0</v>
      </c>
      <c r="AR279" s="16" t="s">
        <v>143</v>
      </c>
      <c r="AT279" s="16" t="s">
        <v>139</v>
      </c>
      <c r="AU279" s="16" t="s">
        <v>96</v>
      </c>
      <c r="AY279" s="16" t="s">
        <v>138</v>
      </c>
      <c r="BE279" s="99">
        <f>IF(U279="základní",N279,0)</f>
        <v>0</v>
      </c>
      <c r="BF279" s="99">
        <f>IF(U279="snížená",N279,0)</f>
        <v>0</v>
      </c>
      <c r="BG279" s="99">
        <f>IF(U279="zákl. přenesená",N279,0)</f>
        <v>0</v>
      </c>
      <c r="BH279" s="99">
        <f>IF(U279="sníž. přenesená",N279,0)</f>
        <v>0</v>
      </c>
      <c r="BI279" s="99">
        <f>IF(U279="nulová",N279,0)</f>
        <v>0</v>
      </c>
      <c r="BJ279" s="16" t="s">
        <v>22</v>
      </c>
      <c r="BK279" s="99">
        <f>ROUND(L279*K279,2)</f>
        <v>0</v>
      </c>
      <c r="BL279" s="16" t="s">
        <v>143</v>
      </c>
      <c r="BM279" s="16" t="s">
        <v>373</v>
      </c>
    </row>
    <row r="280" spans="2:65" s="10" customFormat="1" ht="22.5" customHeight="1">
      <c r="B280" s="160"/>
      <c r="C280" s="161"/>
      <c r="D280" s="161"/>
      <c r="E280" s="162" t="s">
        <v>3</v>
      </c>
      <c r="F280" s="253" t="s">
        <v>145</v>
      </c>
      <c r="G280" s="254"/>
      <c r="H280" s="254"/>
      <c r="I280" s="254"/>
      <c r="J280" s="161"/>
      <c r="K280" s="163" t="s">
        <v>3</v>
      </c>
      <c r="L280" s="161"/>
      <c r="M280" s="161"/>
      <c r="N280" s="161"/>
      <c r="O280" s="161"/>
      <c r="P280" s="161"/>
      <c r="Q280" s="161"/>
      <c r="R280" s="164"/>
      <c r="T280" s="165"/>
      <c r="U280" s="161"/>
      <c r="V280" s="161"/>
      <c r="W280" s="161"/>
      <c r="X280" s="161"/>
      <c r="Y280" s="161"/>
      <c r="Z280" s="161"/>
      <c r="AA280" s="166"/>
      <c r="AT280" s="167" t="s">
        <v>146</v>
      </c>
      <c r="AU280" s="167" t="s">
        <v>96</v>
      </c>
      <c r="AV280" s="10" t="s">
        <v>22</v>
      </c>
      <c r="AW280" s="10" t="s">
        <v>36</v>
      </c>
      <c r="AX280" s="10" t="s">
        <v>78</v>
      </c>
      <c r="AY280" s="167" t="s">
        <v>138</v>
      </c>
    </row>
    <row r="281" spans="2:65" s="11" customFormat="1" ht="22.5" customHeight="1">
      <c r="B281" s="168"/>
      <c r="C281" s="169"/>
      <c r="D281" s="169"/>
      <c r="E281" s="170" t="s">
        <v>3</v>
      </c>
      <c r="F281" s="255" t="s">
        <v>374</v>
      </c>
      <c r="G281" s="256"/>
      <c r="H281" s="256"/>
      <c r="I281" s="256"/>
      <c r="J281" s="169"/>
      <c r="K281" s="171">
        <v>397.54</v>
      </c>
      <c r="L281" s="169"/>
      <c r="M281" s="169"/>
      <c r="N281" s="169"/>
      <c r="O281" s="169"/>
      <c r="P281" s="169"/>
      <c r="Q281" s="169"/>
      <c r="R281" s="172"/>
      <c r="T281" s="173"/>
      <c r="U281" s="169"/>
      <c r="V281" s="169"/>
      <c r="W281" s="169"/>
      <c r="X281" s="169"/>
      <c r="Y281" s="169"/>
      <c r="Z281" s="169"/>
      <c r="AA281" s="174"/>
      <c r="AT281" s="175" t="s">
        <v>146</v>
      </c>
      <c r="AU281" s="175" t="s">
        <v>96</v>
      </c>
      <c r="AV281" s="11" t="s">
        <v>96</v>
      </c>
      <c r="AW281" s="11" t="s">
        <v>36</v>
      </c>
      <c r="AX281" s="11" t="s">
        <v>78</v>
      </c>
      <c r="AY281" s="175" t="s">
        <v>138</v>
      </c>
    </row>
    <row r="282" spans="2:65" s="12" customFormat="1" ht="22.5" customHeight="1">
      <c r="B282" s="176"/>
      <c r="C282" s="177"/>
      <c r="D282" s="177"/>
      <c r="E282" s="178" t="s">
        <v>3</v>
      </c>
      <c r="F282" s="258" t="s">
        <v>152</v>
      </c>
      <c r="G282" s="259"/>
      <c r="H282" s="259"/>
      <c r="I282" s="259"/>
      <c r="J282" s="177"/>
      <c r="K282" s="179">
        <v>397.54</v>
      </c>
      <c r="L282" s="177"/>
      <c r="M282" s="177"/>
      <c r="N282" s="177"/>
      <c r="O282" s="177"/>
      <c r="P282" s="177"/>
      <c r="Q282" s="177"/>
      <c r="R282" s="180"/>
      <c r="T282" s="181"/>
      <c r="U282" s="177"/>
      <c r="V282" s="177"/>
      <c r="W282" s="177"/>
      <c r="X282" s="177"/>
      <c r="Y282" s="177"/>
      <c r="Z282" s="177"/>
      <c r="AA282" s="182"/>
      <c r="AT282" s="183" t="s">
        <v>146</v>
      </c>
      <c r="AU282" s="183" t="s">
        <v>96</v>
      </c>
      <c r="AV282" s="12" t="s">
        <v>143</v>
      </c>
      <c r="AW282" s="12" t="s">
        <v>36</v>
      </c>
      <c r="AX282" s="12" t="s">
        <v>22</v>
      </c>
      <c r="AY282" s="183" t="s">
        <v>138</v>
      </c>
    </row>
    <row r="283" spans="2:65" s="1" customFormat="1" ht="31.5" customHeight="1">
      <c r="B283" s="124"/>
      <c r="C283" s="153" t="s">
        <v>375</v>
      </c>
      <c r="D283" s="153" t="s">
        <v>139</v>
      </c>
      <c r="E283" s="154" t="s">
        <v>376</v>
      </c>
      <c r="F283" s="249" t="s">
        <v>377</v>
      </c>
      <c r="G283" s="250"/>
      <c r="H283" s="250"/>
      <c r="I283" s="250"/>
      <c r="J283" s="155" t="s">
        <v>218</v>
      </c>
      <c r="K283" s="156">
        <v>263.89999999999998</v>
      </c>
      <c r="L283" s="251">
        <v>0</v>
      </c>
      <c r="M283" s="250"/>
      <c r="N283" s="252">
        <f>ROUND(L283*K283,2)</f>
        <v>0</v>
      </c>
      <c r="O283" s="250"/>
      <c r="P283" s="250"/>
      <c r="Q283" s="250"/>
      <c r="R283" s="126"/>
      <c r="T283" s="157" t="s">
        <v>3</v>
      </c>
      <c r="U283" s="42" t="s">
        <v>43</v>
      </c>
      <c r="V283" s="34"/>
      <c r="W283" s="158">
        <f>V283*K283</f>
        <v>0</v>
      </c>
      <c r="X283" s="158">
        <v>0</v>
      </c>
      <c r="Y283" s="158">
        <f>X283*K283</f>
        <v>0</v>
      </c>
      <c r="Z283" s="158">
        <v>0</v>
      </c>
      <c r="AA283" s="159">
        <f>Z283*K283</f>
        <v>0</v>
      </c>
      <c r="AR283" s="16" t="s">
        <v>143</v>
      </c>
      <c r="AT283" s="16" t="s">
        <v>139</v>
      </c>
      <c r="AU283" s="16" t="s">
        <v>96</v>
      </c>
      <c r="AY283" s="16" t="s">
        <v>138</v>
      </c>
      <c r="BE283" s="99">
        <f>IF(U283="základní",N283,0)</f>
        <v>0</v>
      </c>
      <c r="BF283" s="99">
        <f>IF(U283="snížená",N283,0)</f>
        <v>0</v>
      </c>
      <c r="BG283" s="99">
        <f>IF(U283="zákl. přenesená",N283,0)</f>
        <v>0</v>
      </c>
      <c r="BH283" s="99">
        <f>IF(U283="sníž. přenesená",N283,0)</f>
        <v>0</v>
      </c>
      <c r="BI283" s="99">
        <f>IF(U283="nulová",N283,0)</f>
        <v>0</v>
      </c>
      <c r="BJ283" s="16" t="s">
        <v>22</v>
      </c>
      <c r="BK283" s="99">
        <f>ROUND(L283*K283,2)</f>
        <v>0</v>
      </c>
      <c r="BL283" s="16" t="s">
        <v>143</v>
      </c>
      <c r="BM283" s="16" t="s">
        <v>378</v>
      </c>
    </row>
    <row r="284" spans="2:65" s="10" customFormat="1" ht="22.5" customHeight="1">
      <c r="B284" s="160"/>
      <c r="C284" s="161"/>
      <c r="D284" s="161"/>
      <c r="E284" s="162" t="s">
        <v>3</v>
      </c>
      <c r="F284" s="253" t="s">
        <v>148</v>
      </c>
      <c r="G284" s="254"/>
      <c r="H284" s="254"/>
      <c r="I284" s="254"/>
      <c r="J284" s="161"/>
      <c r="K284" s="163" t="s">
        <v>3</v>
      </c>
      <c r="L284" s="161"/>
      <c r="M284" s="161"/>
      <c r="N284" s="161"/>
      <c r="O284" s="161"/>
      <c r="P284" s="161"/>
      <c r="Q284" s="161"/>
      <c r="R284" s="164"/>
      <c r="T284" s="165"/>
      <c r="U284" s="161"/>
      <c r="V284" s="161"/>
      <c r="W284" s="161"/>
      <c r="X284" s="161"/>
      <c r="Y284" s="161"/>
      <c r="Z284" s="161"/>
      <c r="AA284" s="166"/>
      <c r="AT284" s="167" t="s">
        <v>146</v>
      </c>
      <c r="AU284" s="167" t="s">
        <v>96</v>
      </c>
      <c r="AV284" s="10" t="s">
        <v>22</v>
      </c>
      <c r="AW284" s="10" t="s">
        <v>36</v>
      </c>
      <c r="AX284" s="10" t="s">
        <v>78</v>
      </c>
      <c r="AY284" s="167" t="s">
        <v>138</v>
      </c>
    </row>
    <row r="285" spans="2:65" s="11" customFormat="1" ht="22.5" customHeight="1">
      <c r="B285" s="168"/>
      <c r="C285" s="169"/>
      <c r="D285" s="169"/>
      <c r="E285" s="170" t="s">
        <v>3</v>
      </c>
      <c r="F285" s="255" t="s">
        <v>221</v>
      </c>
      <c r="G285" s="256"/>
      <c r="H285" s="256"/>
      <c r="I285" s="256"/>
      <c r="J285" s="169"/>
      <c r="K285" s="171">
        <v>263.89999999999998</v>
      </c>
      <c r="L285" s="169"/>
      <c r="M285" s="169"/>
      <c r="N285" s="169"/>
      <c r="O285" s="169"/>
      <c r="P285" s="169"/>
      <c r="Q285" s="169"/>
      <c r="R285" s="172"/>
      <c r="T285" s="173"/>
      <c r="U285" s="169"/>
      <c r="V285" s="169"/>
      <c r="W285" s="169"/>
      <c r="X285" s="169"/>
      <c r="Y285" s="169"/>
      <c r="Z285" s="169"/>
      <c r="AA285" s="174"/>
      <c r="AT285" s="175" t="s">
        <v>146</v>
      </c>
      <c r="AU285" s="175" t="s">
        <v>96</v>
      </c>
      <c r="AV285" s="11" t="s">
        <v>96</v>
      </c>
      <c r="AW285" s="11" t="s">
        <v>36</v>
      </c>
      <c r="AX285" s="11" t="s">
        <v>78</v>
      </c>
      <c r="AY285" s="175" t="s">
        <v>138</v>
      </c>
    </row>
    <row r="286" spans="2:65" s="12" customFormat="1" ht="22.5" customHeight="1">
      <c r="B286" s="176"/>
      <c r="C286" s="177"/>
      <c r="D286" s="177"/>
      <c r="E286" s="178" t="s">
        <v>3</v>
      </c>
      <c r="F286" s="258" t="s">
        <v>152</v>
      </c>
      <c r="G286" s="259"/>
      <c r="H286" s="259"/>
      <c r="I286" s="259"/>
      <c r="J286" s="177"/>
      <c r="K286" s="179">
        <v>263.89999999999998</v>
      </c>
      <c r="L286" s="177"/>
      <c r="M286" s="177"/>
      <c r="N286" s="177"/>
      <c r="O286" s="177"/>
      <c r="P286" s="177"/>
      <c r="Q286" s="177"/>
      <c r="R286" s="180"/>
      <c r="T286" s="181"/>
      <c r="U286" s="177"/>
      <c r="V286" s="177"/>
      <c r="W286" s="177"/>
      <c r="X286" s="177"/>
      <c r="Y286" s="177"/>
      <c r="Z286" s="177"/>
      <c r="AA286" s="182"/>
      <c r="AT286" s="183" t="s">
        <v>146</v>
      </c>
      <c r="AU286" s="183" t="s">
        <v>96</v>
      </c>
      <c r="AV286" s="12" t="s">
        <v>143</v>
      </c>
      <c r="AW286" s="12" t="s">
        <v>36</v>
      </c>
      <c r="AX286" s="12" t="s">
        <v>22</v>
      </c>
      <c r="AY286" s="183" t="s">
        <v>138</v>
      </c>
    </row>
    <row r="287" spans="2:65" s="1" customFormat="1" ht="31.5" customHeight="1">
      <c r="B287" s="124"/>
      <c r="C287" s="153" t="s">
        <v>379</v>
      </c>
      <c r="D287" s="153" t="s">
        <v>139</v>
      </c>
      <c r="E287" s="154" t="s">
        <v>380</v>
      </c>
      <c r="F287" s="249" t="s">
        <v>381</v>
      </c>
      <c r="G287" s="250"/>
      <c r="H287" s="250"/>
      <c r="I287" s="250"/>
      <c r="J287" s="155" t="s">
        <v>218</v>
      </c>
      <c r="K287" s="156">
        <v>263.89999999999998</v>
      </c>
      <c r="L287" s="251">
        <v>0</v>
      </c>
      <c r="M287" s="250"/>
      <c r="N287" s="252">
        <f>ROUND(L287*K287,2)</f>
        <v>0</v>
      </c>
      <c r="O287" s="250"/>
      <c r="P287" s="250"/>
      <c r="Q287" s="250"/>
      <c r="R287" s="126"/>
      <c r="T287" s="157" t="s">
        <v>3</v>
      </c>
      <c r="U287" s="42" t="s">
        <v>43</v>
      </c>
      <c r="V287" s="34"/>
      <c r="W287" s="158">
        <f>V287*K287</f>
        <v>0</v>
      </c>
      <c r="X287" s="158">
        <v>0</v>
      </c>
      <c r="Y287" s="158">
        <f>X287*K287</f>
        <v>0</v>
      </c>
      <c r="Z287" s="158">
        <v>0</v>
      </c>
      <c r="AA287" s="159">
        <f>Z287*K287</f>
        <v>0</v>
      </c>
      <c r="AR287" s="16" t="s">
        <v>143</v>
      </c>
      <c r="AT287" s="16" t="s">
        <v>139</v>
      </c>
      <c r="AU287" s="16" t="s">
        <v>96</v>
      </c>
      <c r="AY287" s="16" t="s">
        <v>138</v>
      </c>
      <c r="BE287" s="99">
        <f>IF(U287="základní",N287,0)</f>
        <v>0</v>
      </c>
      <c r="BF287" s="99">
        <f>IF(U287="snížená",N287,0)</f>
        <v>0</v>
      </c>
      <c r="BG287" s="99">
        <f>IF(U287="zákl. přenesená",N287,0)</f>
        <v>0</v>
      </c>
      <c r="BH287" s="99">
        <f>IF(U287="sníž. přenesená",N287,0)</f>
        <v>0</v>
      </c>
      <c r="BI287" s="99">
        <f>IF(U287="nulová",N287,0)</f>
        <v>0</v>
      </c>
      <c r="BJ287" s="16" t="s">
        <v>22</v>
      </c>
      <c r="BK287" s="99">
        <f>ROUND(L287*K287,2)</f>
        <v>0</v>
      </c>
      <c r="BL287" s="16" t="s">
        <v>143</v>
      </c>
      <c r="BM287" s="16" t="s">
        <v>382</v>
      </c>
    </row>
    <row r="288" spans="2:65" s="10" customFormat="1" ht="22.5" customHeight="1">
      <c r="B288" s="160"/>
      <c r="C288" s="161"/>
      <c r="D288" s="161"/>
      <c r="E288" s="162" t="s">
        <v>3</v>
      </c>
      <c r="F288" s="253" t="s">
        <v>148</v>
      </c>
      <c r="G288" s="254"/>
      <c r="H288" s="254"/>
      <c r="I288" s="254"/>
      <c r="J288" s="161"/>
      <c r="K288" s="163" t="s">
        <v>3</v>
      </c>
      <c r="L288" s="161"/>
      <c r="M288" s="161"/>
      <c r="N288" s="161"/>
      <c r="O288" s="161"/>
      <c r="P288" s="161"/>
      <c r="Q288" s="161"/>
      <c r="R288" s="164"/>
      <c r="T288" s="165"/>
      <c r="U288" s="161"/>
      <c r="V288" s="161"/>
      <c r="W288" s="161"/>
      <c r="X288" s="161"/>
      <c r="Y288" s="161"/>
      <c r="Z288" s="161"/>
      <c r="AA288" s="166"/>
      <c r="AT288" s="167" t="s">
        <v>146</v>
      </c>
      <c r="AU288" s="167" t="s">
        <v>96</v>
      </c>
      <c r="AV288" s="10" t="s">
        <v>22</v>
      </c>
      <c r="AW288" s="10" t="s">
        <v>36</v>
      </c>
      <c r="AX288" s="10" t="s">
        <v>78</v>
      </c>
      <c r="AY288" s="167" t="s">
        <v>138</v>
      </c>
    </row>
    <row r="289" spans="2:65" s="11" customFormat="1" ht="22.5" customHeight="1">
      <c r="B289" s="168"/>
      <c r="C289" s="169"/>
      <c r="D289" s="169"/>
      <c r="E289" s="170" t="s">
        <v>3</v>
      </c>
      <c r="F289" s="255" t="s">
        <v>221</v>
      </c>
      <c r="G289" s="256"/>
      <c r="H289" s="256"/>
      <c r="I289" s="256"/>
      <c r="J289" s="169"/>
      <c r="K289" s="171">
        <v>263.89999999999998</v>
      </c>
      <c r="L289" s="169"/>
      <c r="M289" s="169"/>
      <c r="N289" s="169"/>
      <c r="O289" s="169"/>
      <c r="P289" s="169"/>
      <c r="Q289" s="169"/>
      <c r="R289" s="172"/>
      <c r="T289" s="173"/>
      <c r="U289" s="169"/>
      <c r="V289" s="169"/>
      <c r="W289" s="169"/>
      <c r="X289" s="169"/>
      <c r="Y289" s="169"/>
      <c r="Z289" s="169"/>
      <c r="AA289" s="174"/>
      <c r="AT289" s="175" t="s">
        <v>146</v>
      </c>
      <c r="AU289" s="175" t="s">
        <v>96</v>
      </c>
      <c r="AV289" s="11" t="s">
        <v>96</v>
      </c>
      <c r="AW289" s="11" t="s">
        <v>36</v>
      </c>
      <c r="AX289" s="11" t="s">
        <v>78</v>
      </c>
      <c r="AY289" s="175" t="s">
        <v>138</v>
      </c>
    </row>
    <row r="290" spans="2:65" s="12" customFormat="1" ht="22.5" customHeight="1">
      <c r="B290" s="176"/>
      <c r="C290" s="177"/>
      <c r="D290" s="177"/>
      <c r="E290" s="178" t="s">
        <v>3</v>
      </c>
      <c r="F290" s="258" t="s">
        <v>152</v>
      </c>
      <c r="G290" s="259"/>
      <c r="H290" s="259"/>
      <c r="I290" s="259"/>
      <c r="J290" s="177"/>
      <c r="K290" s="179">
        <v>263.89999999999998</v>
      </c>
      <c r="L290" s="177"/>
      <c r="M290" s="177"/>
      <c r="N290" s="177"/>
      <c r="O290" s="177"/>
      <c r="P290" s="177"/>
      <c r="Q290" s="177"/>
      <c r="R290" s="180"/>
      <c r="T290" s="181"/>
      <c r="U290" s="177"/>
      <c r="V290" s="177"/>
      <c r="W290" s="177"/>
      <c r="X290" s="177"/>
      <c r="Y290" s="177"/>
      <c r="Z290" s="177"/>
      <c r="AA290" s="182"/>
      <c r="AT290" s="183" t="s">
        <v>146</v>
      </c>
      <c r="AU290" s="183" t="s">
        <v>96</v>
      </c>
      <c r="AV290" s="12" t="s">
        <v>143</v>
      </c>
      <c r="AW290" s="12" t="s">
        <v>36</v>
      </c>
      <c r="AX290" s="12" t="s">
        <v>22</v>
      </c>
      <c r="AY290" s="183" t="s">
        <v>138</v>
      </c>
    </row>
    <row r="291" spans="2:65" s="1" customFormat="1" ht="22.5" customHeight="1">
      <c r="B291" s="124"/>
      <c r="C291" s="153" t="s">
        <v>383</v>
      </c>
      <c r="D291" s="153" t="s">
        <v>139</v>
      </c>
      <c r="E291" s="154" t="s">
        <v>384</v>
      </c>
      <c r="F291" s="249" t="s">
        <v>385</v>
      </c>
      <c r="G291" s="250"/>
      <c r="H291" s="250"/>
      <c r="I291" s="250"/>
      <c r="J291" s="155" t="s">
        <v>218</v>
      </c>
      <c r="K291" s="156">
        <v>40.32</v>
      </c>
      <c r="L291" s="251">
        <v>0</v>
      </c>
      <c r="M291" s="250"/>
      <c r="N291" s="252">
        <f>ROUND(L291*K291,2)</f>
        <v>0</v>
      </c>
      <c r="O291" s="250"/>
      <c r="P291" s="250"/>
      <c r="Q291" s="250"/>
      <c r="R291" s="126"/>
      <c r="T291" s="157" t="s">
        <v>3</v>
      </c>
      <c r="U291" s="42" t="s">
        <v>43</v>
      </c>
      <c r="V291" s="34"/>
      <c r="W291" s="158">
        <f>V291*K291</f>
        <v>0</v>
      </c>
      <c r="X291" s="158">
        <v>0</v>
      </c>
      <c r="Y291" s="158">
        <f>X291*K291</f>
        <v>0</v>
      </c>
      <c r="Z291" s="158">
        <v>0</v>
      </c>
      <c r="AA291" s="159">
        <f>Z291*K291</f>
        <v>0</v>
      </c>
      <c r="AR291" s="16" t="s">
        <v>143</v>
      </c>
      <c r="AT291" s="16" t="s">
        <v>139</v>
      </c>
      <c r="AU291" s="16" t="s">
        <v>96</v>
      </c>
      <c r="AY291" s="16" t="s">
        <v>138</v>
      </c>
      <c r="BE291" s="99">
        <f>IF(U291="základní",N291,0)</f>
        <v>0</v>
      </c>
      <c r="BF291" s="99">
        <f>IF(U291="snížená",N291,0)</f>
        <v>0</v>
      </c>
      <c r="BG291" s="99">
        <f>IF(U291="zákl. přenesená",N291,0)</f>
        <v>0</v>
      </c>
      <c r="BH291" s="99">
        <f>IF(U291="sníž. přenesená",N291,0)</f>
        <v>0</v>
      </c>
      <c r="BI291" s="99">
        <f>IF(U291="nulová",N291,0)</f>
        <v>0</v>
      </c>
      <c r="BJ291" s="16" t="s">
        <v>22</v>
      </c>
      <c r="BK291" s="99">
        <f>ROUND(L291*K291,2)</f>
        <v>0</v>
      </c>
      <c r="BL291" s="16" t="s">
        <v>143</v>
      </c>
      <c r="BM291" s="16" t="s">
        <v>386</v>
      </c>
    </row>
    <row r="292" spans="2:65" s="10" customFormat="1" ht="22.5" customHeight="1">
      <c r="B292" s="160"/>
      <c r="C292" s="161"/>
      <c r="D292" s="161"/>
      <c r="E292" s="162" t="s">
        <v>3</v>
      </c>
      <c r="F292" s="253" t="s">
        <v>247</v>
      </c>
      <c r="G292" s="254"/>
      <c r="H292" s="254"/>
      <c r="I292" s="254"/>
      <c r="J292" s="161"/>
      <c r="K292" s="163" t="s">
        <v>3</v>
      </c>
      <c r="L292" s="161"/>
      <c r="M292" s="161"/>
      <c r="N292" s="161"/>
      <c r="O292" s="161"/>
      <c r="P292" s="161"/>
      <c r="Q292" s="161"/>
      <c r="R292" s="164"/>
      <c r="T292" s="165"/>
      <c r="U292" s="161"/>
      <c r="V292" s="161"/>
      <c r="W292" s="161"/>
      <c r="X292" s="161"/>
      <c r="Y292" s="161"/>
      <c r="Z292" s="161"/>
      <c r="AA292" s="166"/>
      <c r="AT292" s="167" t="s">
        <v>146</v>
      </c>
      <c r="AU292" s="167" t="s">
        <v>96</v>
      </c>
      <c r="AV292" s="10" t="s">
        <v>22</v>
      </c>
      <c r="AW292" s="10" t="s">
        <v>36</v>
      </c>
      <c r="AX292" s="10" t="s">
        <v>78</v>
      </c>
      <c r="AY292" s="167" t="s">
        <v>138</v>
      </c>
    </row>
    <row r="293" spans="2:65" s="11" customFormat="1" ht="22.5" customHeight="1">
      <c r="B293" s="168"/>
      <c r="C293" s="169"/>
      <c r="D293" s="169"/>
      <c r="E293" s="170" t="s">
        <v>3</v>
      </c>
      <c r="F293" s="255" t="s">
        <v>387</v>
      </c>
      <c r="G293" s="256"/>
      <c r="H293" s="256"/>
      <c r="I293" s="256"/>
      <c r="J293" s="169"/>
      <c r="K293" s="171">
        <v>40.32</v>
      </c>
      <c r="L293" s="169"/>
      <c r="M293" s="169"/>
      <c r="N293" s="169"/>
      <c r="O293" s="169"/>
      <c r="P293" s="169"/>
      <c r="Q293" s="169"/>
      <c r="R293" s="172"/>
      <c r="T293" s="173"/>
      <c r="U293" s="169"/>
      <c r="V293" s="169"/>
      <c r="W293" s="169"/>
      <c r="X293" s="169"/>
      <c r="Y293" s="169"/>
      <c r="Z293" s="169"/>
      <c r="AA293" s="174"/>
      <c r="AT293" s="175" t="s">
        <v>146</v>
      </c>
      <c r="AU293" s="175" t="s">
        <v>96</v>
      </c>
      <c r="AV293" s="11" t="s">
        <v>96</v>
      </c>
      <c r="AW293" s="11" t="s">
        <v>36</v>
      </c>
      <c r="AX293" s="11" t="s">
        <v>78</v>
      </c>
      <c r="AY293" s="175" t="s">
        <v>138</v>
      </c>
    </row>
    <row r="294" spans="2:65" s="12" customFormat="1" ht="22.5" customHeight="1">
      <c r="B294" s="176"/>
      <c r="C294" s="177"/>
      <c r="D294" s="177"/>
      <c r="E294" s="178" t="s">
        <v>3</v>
      </c>
      <c r="F294" s="258" t="s">
        <v>152</v>
      </c>
      <c r="G294" s="259"/>
      <c r="H294" s="259"/>
      <c r="I294" s="259"/>
      <c r="J294" s="177"/>
      <c r="K294" s="179">
        <v>40.32</v>
      </c>
      <c r="L294" s="177"/>
      <c r="M294" s="177"/>
      <c r="N294" s="177"/>
      <c r="O294" s="177"/>
      <c r="P294" s="177"/>
      <c r="Q294" s="177"/>
      <c r="R294" s="180"/>
      <c r="T294" s="181"/>
      <c r="U294" s="177"/>
      <c r="V294" s="177"/>
      <c r="W294" s="177"/>
      <c r="X294" s="177"/>
      <c r="Y294" s="177"/>
      <c r="Z294" s="177"/>
      <c r="AA294" s="182"/>
      <c r="AT294" s="183" t="s">
        <v>146</v>
      </c>
      <c r="AU294" s="183" t="s">
        <v>96</v>
      </c>
      <c r="AV294" s="12" t="s">
        <v>143</v>
      </c>
      <c r="AW294" s="12" t="s">
        <v>36</v>
      </c>
      <c r="AX294" s="12" t="s">
        <v>22</v>
      </c>
      <c r="AY294" s="183" t="s">
        <v>138</v>
      </c>
    </row>
    <row r="295" spans="2:65" s="1" customFormat="1" ht="31.5" customHeight="1">
      <c r="B295" s="124"/>
      <c r="C295" s="153" t="s">
        <v>388</v>
      </c>
      <c r="D295" s="153" t="s">
        <v>139</v>
      </c>
      <c r="E295" s="154" t="s">
        <v>389</v>
      </c>
      <c r="F295" s="249" t="s">
        <v>390</v>
      </c>
      <c r="G295" s="250"/>
      <c r="H295" s="250"/>
      <c r="I295" s="250"/>
      <c r="J295" s="155" t="s">
        <v>218</v>
      </c>
      <c r="K295" s="156">
        <v>397.54</v>
      </c>
      <c r="L295" s="251">
        <v>0</v>
      </c>
      <c r="M295" s="250"/>
      <c r="N295" s="252">
        <f>ROUND(L295*K295,2)</f>
        <v>0</v>
      </c>
      <c r="O295" s="250"/>
      <c r="P295" s="250"/>
      <c r="Q295" s="250"/>
      <c r="R295" s="126"/>
      <c r="T295" s="157" t="s">
        <v>3</v>
      </c>
      <c r="U295" s="42" t="s">
        <v>43</v>
      </c>
      <c r="V295" s="34"/>
      <c r="W295" s="158">
        <f>V295*K295</f>
        <v>0</v>
      </c>
      <c r="X295" s="158">
        <v>0</v>
      </c>
      <c r="Y295" s="158">
        <f>X295*K295</f>
        <v>0</v>
      </c>
      <c r="Z295" s="158">
        <v>0</v>
      </c>
      <c r="AA295" s="159">
        <f>Z295*K295</f>
        <v>0</v>
      </c>
      <c r="AR295" s="16" t="s">
        <v>143</v>
      </c>
      <c r="AT295" s="16" t="s">
        <v>139</v>
      </c>
      <c r="AU295" s="16" t="s">
        <v>96</v>
      </c>
      <c r="AY295" s="16" t="s">
        <v>138</v>
      </c>
      <c r="BE295" s="99">
        <f>IF(U295="základní",N295,0)</f>
        <v>0</v>
      </c>
      <c r="BF295" s="99">
        <f>IF(U295="snížená",N295,0)</f>
        <v>0</v>
      </c>
      <c r="BG295" s="99">
        <f>IF(U295="zákl. přenesená",N295,0)</f>
        <v>0</v>
      </c>
      <c r="BH295" s="99">
        <f>IF(U295="sníž. přenesená",N295,0)</f>
        <v>0</v>
      </c>
      <c r="BI295" s="99">
        <f>IF(U295="nulová",N295,0)</f>
        <v>0</v>
      </c>
      <c r="BJ295" s="16" t="s">
        <v>22</v>
      </c>
      <c r="BK295" s="99">
        <f>ROUND(L295*K295,2)</f>
        <v>0</v>
      </c>
      <c r="BL295" s="16" t="s">
        <v>143</v>
      </c>
      <c r="BM295" s="16" t="s">
        <v>391</v>
      </c>
    </row>
    <row r="296" spans="2:65" s="10" customFormat="1" ht="22.5" customHeight="1">
      <c r="B296" s="160"/>
      <c r="C296" s="161"/>
      <c r="D296" s="161"/>
      <c r="E296" s="162" t="s">
        <v>3</v>
      </c>
      <c r="F296" s="253" t="s">
        <v>145</v>
      </c>
      <c r="G296" s="254"/>
      <c r="H296" s="254"/>
      <c r="I296" s="254"/>
      <c r="J296" s="161"/>
      <c r="K296" s="163" t="s">
        <v>3</v>
      </c>
      <c r="L296" s="161"/>
      <c r="M296" s="161"/>
      <c r="N296" s="161"/>
      <c r="O296" s="161"/>
      <c r="P296" s="161"/>
      <c r="Q296" s="161"/>
      <c r="R296" s="164"/>
      <c r="T296" s="165"/>
      <c r="U296" s="161"/>
      <c r="V296" s="161"/>
      <c r="W296" s="161"/>
      <c r="X296" s="161"/>
      <c r="Y296" s="161"/>
      <c r="Z296" s="161"/>
      <c r="AA296" s="166"/>
      <c r="AT296" s="167" t="s">
        <v>146</v>
      </c>
      <c r="AU296" s="167" t="s">
        <v>96</v>
      </c>
      <c r="AV296" s="10" t="s">
        <v>22</v>
      </c>
      <c r="AW296" s="10" t="s">
        <v>36</v>
      </c>
      <c r="AX296" s="10" t="s">
        <v>78</v>
      </c>
      <c r="AY296" s="167" t="s">
        <v>138</v>
      </c>
    </row>
    <row r="297" spans="2:65" s="11" customFormat="1" ht="22.5" customHeight="1">
      <c r="B297" s="168"/>
      <c r="C297" s="169"/>
      <c r="D297" s="169"/>
      <c r="E297" s="170" t="s">
        <v>3</v>
      </c>
      <c r="F297" s="255" t="s">
        <v>374</v>
      </c>
      <c r="G297" s="256"/>
      <c r="H297" s="256"/>
      <c r="I297" s="256"/>
      <c r="J297" s="169"/>
      <c r="K297" s="171">
        <v>397.54</v>
      </c>
      <c r="L297" s="169"/>
      <c r="M297" s="169"/>
      <c r="N297" s="169"/>
      <c r="O297" s="169"/>
      <c r="P297" s="169"/>
      <c r="Q297" s="169"/>
      <c r="R297" s="172"/>
      <c r="T297" s="173"/>
      <c r="U297" s="169"/>
      <c r="V297" s="169"/>
      <c r="W297" s="169"/>
      <c r="X297" s="169"/>
      <c r="Y297" s="169"/>
      <c r="Z297" s="169"/>
      <c r="AA297" s="174"/>
      <c r="AT297" s="175" t="s">
        <v>146</v>
      </c>
      <c r="AU297" s="175" t="s">
        <v>96</v>
      </c>
      <c r="AV297" s="11" t="s">
        <v>96</v>
      </c>
      <c r="AW297" s="11" t="s">
        <v>36</v>
      </c>
      <c r="AX297" s="11" t="s">
        <v>78</v>
      </c>
      <c r="AY297" s="175" t="s">
        <v>138</v>
      </c>
    </row>
    <row r="298" spans="2:65" s="12" customFormat="1" ht="22.5" customHeight="1">
      <c r="B298" s="176"/>
      <c r="C298" s="177"/>
      <c r="D298" s="177"/>
      <c r="E298" s="178" t="s">
        <v>3</v>
      </c>
      <c r="F298" s="258" t="s">
        <v>152</v>
      </c>
      <c r="G298" s="259"/>
      <c r="H298" s="259"/>
      <c r="I298" s="259"/>
      <c r="J298" s="177"/>
      <c r="K298" s="179">
        <v>397.54</v>
      </c>
      <c r="L298" s="177"/>
      <c r="M298" s="177"/>
      <c r="N298" s="177"/>
      <c r="O298" s="177"/>
      <c r="P298" s="177"/>
      <c r="Q298" s="177"/>
      <c r="R298" s="180"/>
      <c r="T298" s="181"/>
      <c r="U298" s="177"/>
      <c r="V298" s="177"/>
      <c r="W298" s="177"/>
      <c r="X298" s="177"/>
      <c r="Y298" s="177"/>
      <c r="Z298" s="177"/>
      <c r="AA298" s="182"/>
      <c r="AT298" s="183" t="s">
        <v>146</v>
      </c>
      <c r="AU298" s="183" t="s">
        <v>96</v>
      </c>
      <c r="AV298" s="12" t="s">
        <v>143</v>
      </c>
      <c r="AW298" s="12" t="s">
        <v>36</v>
      </c>
      <c r="AX298" s="12" t="s">
        <v>22</v>
      </c>
      <c r="AY298" s="183" t="s">
        <v>138</v>
      </c>
    </row>
    <row r="299" spans="2:65" s="1" customFormat="1" ht="31.5" customHeight="1">
      <c r="B299" s="124"/>
      <c r="C299" s="153" t="s">
        <v>392</v>
      </c>
      <c r="D299" s="153" t="s">
        <v>139</v>
      </c>
      <c r="E299" s="154" t="s">
        <v>393</v>
      </c>
      <c r="F299" s="249" t="s">
        <v>394</v>
      </c>
      <c r="G299" s="250"/>
      <c r="H299" s="250"/>
      <c r="I299" s="250"/>
      <c r="J299" s="155" t="s">
        <v>218</v>
      </c>
      <c r="K299" s="156">
        <v>263.89999999999998</v>
      </c>
      <c r="L299" s="251">
        <v>0</v>
      </c>
      <c r="M299" s="250"/>
      <c r="N299" s="252">
        <f>ROUND(L299*K299,2)</f>
        <v>0</v>
      </c>
      <c r="O299" s="250"/>
      <c r="P299" s="250"/>
      <c r="Q299" s="250"/>
      <c r="R299" s="126"/>
      <c r="T299" s="157" t="s">
        <v>3</v>
      </c>
      <c r="U299" s="42" t="s">
        <v>43</v>
      </c>
      <c r="V299" s="34"/>
      <c r="W299" s="158">
        <f>V299*K299</f>
        <v>0</v>
      </c>
      <c r="X299" s="158">
        <v>0</v>
      </c>
      <c r="Y299" s="158">
        <f>X299*K299</f>
        <v>0</v>
      </c>
      <c r="Z299" s="158">
        <v>0</v>
      </c>
      <c r="AA299" s="159">
        <f>Z299*K299</f>
        <v>0</v>
      </c>
      <c r="AR299" s="16" t="s">
        <v>143</v>
      </c>
      <c r="AT299" s="16" t="s">
        <v>139</v>
      </c>
      <c r="AU299" s="16" t="s">
        <v>96</v>
      </c>
      <c r="AY299" s="16" t="s">
        <v>138</v>
      </c>
      <c r="BE299" s="99">
        <f>IF(U299="základní",N299,0)</f>
        <v>0</v>
      </c>
      <c r="BF299" s="99">
        <f>IF(U299="snížená",N299,0)</f>
        <v>0</v>
      </c>
      <c r="BG299" s="99">
        <f>IF(U299="zákl. přenesená",N299,0)</f>
        <v>0</v>
      </c>
      <c r="BH299" s="99">
        <f>IF(U299="sníž. přenesená",N299,0)</f>
        <v>0</v>
      </c>
      <c r="BI299" s="99">
        <f>IF(U299="nulová",N299,0)</f>
        <v>0</v>
      </c>
      <c r="BJ299" s="16" t="s">
        <v>22</v>
      </c>
      <c r="BK299" s="99">
        <f>ROUND(L299*K299,2)</f>
        <v>0</v>
      </c>
      <c r="BL299" s="16" t="s">
        <v>143</v>
      </c>
      <c r="BM299" s="16" t="s">
        <v>395</v>
      </c>
    </row>
    <row r="300" spans="2:65" s="10" customFormat="1" ht="22.5" customHeight="1">
      <c r="B300" s="160"/>
      <c r="C300" s="161"/>
      <c r="D300" s="161"/>
      <c r="E300" s="162" t="s">
        <v>3</v>
      </c>
      <c r="F300" s="253" t="s">
        <v>148</v>
      </c>
      <c r="G300" s="254"/>
      <c r="H300" s="254"/>
      <c r="I300" s="254"/>
      <c r="J300" s="161"/>
      <c r="K300" s="163" t="s">
        <v>3</v>
      </c>
      <c r="L300" s="161"/>
      <c r="M300" s="161"/>
      <c r="N300" s="161"/>
      <c r="O300" s="161"/>
      <c r="P300" s="161"/>
      <c r="Q300" s="161"/>
      <c r="R300" s="164"/>
      <c r="T300" s="165"/>
      <c r="U300" s="161"/>
      <c r="V300" s="161"/>
      <c r="W300" s="161"/>
      <c r="X300" s="161"/>
      <c r="Y300" s="161"/>
      <c r="Z300" s="161"/>
      <c r="AA300" s="166"/>
      <c r="AT300" s="167" t="s">
        <v>146</v>
      </c>
      <c r="AU300" s="167" t="s">
        <v>96</v>
      </c>
      <c r="AV300" s="10" t="s">
        <v>22</v>
      </c>
      <c r="AW300" s="10" t="s">
        <v>36</v>
      </c>
      <c r="AX300" s="10" t="s">
        <v>78</v>
      </c>
      <c r="AY300" s="167" t="s">
        <v>138</v>
      </c>
    </row>
    <row r="301" spans="2:65" s="11" customFormat="1" ht="22.5" customHeight="1">
      <c r="B301" s="168"/>
      <c r="C301" s="169"/>
      <c r="D301" s="169"/>
      <c r="E301" s="170" t="s">
        <v>3</v>
      </c>
      <c r="F301" s="255" t="s">
        <v>221</v>
      </c>
      <c r="G301" s="256"/>
      <c r="H301" s="256"/>
      <c r="I301" s="256"/>
      <c r="J301" s="169"/>
      <c r="K301" s="171">
        <v>263.89999999999998</v>
      </c>
      <c r="L301" s="169"/>
      <c r="M301" s="169"/>
      <c r="N301" s="169"/>
      <c r="O301" s="169"/>
      <c r="P301" s="169"/>
      <c r="Q301" s="169"/>
      <c r="R301" s="172"/>
      <c r="T301" s="173"/>
      <c r="U301" s="169"/>
      <c r="V301" s="169"/>
      <c r="W301" s="169"/>
      <c r="X301" s="169"/>
      <c r="Y301" s="169"/>
      <c r="Z301" s="169"/>
      <c r="AA301" s="174"/>
      <c r="AT301" s="175" t="s">
        <v>146</v>
      </c>
      <c r="AU301" s="175" t="s">
        <v>96</v>
      </c>
      <c r="AV301" s="11" t="s">
        <v>96</v>
      </c>
      <c r="AW301" s="11" t="s">
        <v>36</v>
      </c>
      <c r="AX301" s="11" t="s">
        <v>78</v>
      </c>
      <c r="AY301" s="175" t="s">
        <v>138</v>
      </c>
    </row>
    <row r="302" spans="2:65" s="12" customFormat="1" ht="22.5" customHeight="1">
      <c r="B302" s="176"/>
      <c r="C302" s="177"/>
      <c r="D302" s="177"/>
      <c r="E302" s="178" t="s">
        <v>3</v>
      </c>
      <c r="F302" s="258" t="s">
        <v>152</v>
      </c>
      <c r="G302" s="259"/>
      <c r="H302" s="259"/>
      <c r="I302" s="259"/>
      <c r="J302" s="177"/>
      <c r="K302" s="179">
        <v>263.89999999999998</v>
      </c>
      <c r="L302" s="177"/>
      <c r="M302" s="177"/>
      <c r="N302" s="177"/>
      <c r="O302" s="177"/>
      <c r="P302" s="177"/>
      <c r="Q302" s="177"/>
      <c r="R302" s="180"/>
      <c r="T302" s="181"/>
      <c r="U302" s="177"/>
      <c r="V302" s="177"/>
      <c r="W302" s="177"/>
      <c r="X302" s="177"/>
      <c r="Y302" s="177"/>
      <c r="Z302" s="177"/>
      <c r="AA302" s="182"/>
      <c r="AT302" s="183" t="s">
        <v>146</v>
      </c>
      <c r="AU302" s="183" t="s">
        <v>96</v>
      </c>
      <c r="AV302" s="12" t="s">
        <v>143</v>
      </c>
      <c r="AW302" s="12" t="s">
        <v>36</v>
      </c>
      <c r="AX302" s="12" t="s">
        <v>22</v>
      </c>
      <c r="AY302" s="183" t="s">
        <v>138</v>
      </c>
    </row>
    <row r="303" spans="2:65" s="1" customFormat="1" ht="22.5" customHeight="1">
      <c r="B303" s="124"/>
      <c r="C303" s="153" t="s">
        <v>396</v>
      </c>
      <c r="D303" s="153" t="s">
        <v>139</v>
      </c>
      <c r="E303" s="154" t="s">
        <v>397</v>
      </c>
      <c r="F303" s="249" t="s">
        <v>398</v>
      </c>
      <c r="G303" s="250"/>
      <c r="H303" s="250"/>
      <c r="I303" s="250"/>
      <c r="J303" s="155" t="s">
        <v>218</v>
      </c>
      <c r="K303" s="156">
        <v>661.44</v>
      </c>
      <c r="L303" s="251">
        <v>0</v>
      </c>
      <c r="M303" s="250"/>
      <c r="N303" s="252">
        <f>ROUND(L303*K303,2)</f>
        <v>0</v>
      </c>
      <c r="O303" s="250"/>
      <c r="P303" s="250"/>
      <c r="Q303" s="250"/>
      <c r="R303" s="126"/>
      <c r="T303" s="157" t="s">
        <v>3</v>
      </c>
      <c r="U303" s="42" t="s">
        <v>43</v>
      </c>
      <c r="V303" s="34"/>
      <c r="W303" s="158">
        <f>V303*K303</f>
        <v>0</v>
      </c>
      <c r="X303" s="158">
        <v>0</v>
      </c>
      <c r="Y303" s="158">
        <f>X303*K303</f>
        <v>0</v>
      </c>
      <c r="Z303" s="158">
        <v>0</v>
      </c>
      <c r="AA303" s="159">
        <f>Z303*K303</f>
        <v>0</v>
      </c>
      <c r="AR303" s="16" t="s">
        <v>143</v>
      </c>
      <c r="AT303" s="16" t="s">
        <v>139</v>
      </c>
      <c r="AU303" s="16" t="s">
        <v>96</v>
      </c>
      <c r="AY303" s="16" t="s">
        <v>138</v>
      </c>
      <c r="BE303" s="99">
        <f>IF(U303="základní",N303,0)</f>
        <v>0</v>
      </c>
      <c r="BF303" s="99">
        <f>IF(U303="snížená",N303,0)</f>
        <v>0</v>
      </c>
      <c r="BG303" s="99">
        <f>IF(U303="zákl. přenesená",N303,0)</f>
        <v>0</v>
      </c>
      <c r="BH303" s="99">
        <f>IF(U303="sníž. přenesená",N303,0)</f>
        <v>0</v>
      </c>
      <c r="BI303" s="99">
        <f>IF(U303="nulová",N303,0)</f>
        <v>0</v>
      </c>
      <c r="BJ303" s="16" t="s">
        <v>22</v>
      </c>
      <c r="BK303" s="99">
        <f>ROUND(L303*K303,2)</f>
        <v>0</v>
      </c>
      <c r="BL303" s="16" t="s">
        <v>143</v>
      </c>
      <c r="BM303" s="16" t="s">
        <v>399</v>
      </c>
    </row>
    <row r="304" spans="2:65" s="10" customFormat="1" ht="22.5" customHeight="1">
      <c r="B304" s="160"/>
      <c r="C304" s="161"/>
      <c r="D304" s="161"/>
      <c r="E304" s="162" t="s">
        <v>3</v>
      </c>
      <c r="F304" s="253" t="s">
        <v>145</v>
      </c>
      <c r="G304" s="254"/>
      <c r="H304" s="254"/>
      <c r="I304" s="254"/>
      <c r="J304" s="161"/>
      <c r="K304" s="163" t="s">
        <v>3</v>
      </c>
      <c r="L304" s="161"/>
      <c r="M304" s="161"/>
      <c r="N304" s="161"/>
      <c r="O304" s="161"/>
      <c r="P304" s="161"/>
      <c r="Q304" s="161"/>
      <c r="R304" s="164"/>
      <c r="T304" s="165"/>
      <c r="U304" s="161"/>
      <c r="V304" s="161"/>
      <c r="W304" s="161"/>
      <c r="X304" s="161"/>
      <c r="Y304" s="161"/>
      <c r="Z304" s="161"/>
      <c r="AA304" s="166"/>
      <c r="AT304" s="167" t="s">
        <v>146</v>
      </c>
      <c r="AU304" s="167" t="s">
        <v>96</v>
      </c>
      <c r="AV304" s="10" t="s">
        <v>22</v>
      </c>
      <c r="AW304" s="10" t="s">
        <v>36</v>
      </c>
      <c r="AX304" s="10" t="s">
        <v>78</v>
      </c>
      <c r="AY304" s="167" t="s">
        <v>138</v>
      </c>
    </row>
    <row r="305" spans="2:65" s="11" customFormat="1" ht="22.5" customHeight="1">
      <c r="B305" s="168"/>
      <c r="C305" s="169"/>
      <c r="D305" s="169"/>
      <c r="E305" s="170" t="s">
        <v>3</v>
      </c>
      <c r="F305" s="255" t="s">
        <v>374</v>
      </c>
      <c r="G305" s="256"/>
      <c r="H305" s="256"/>
      <c r="I305" s="256"/>
      <c r="J305" s="169"/>
      <c r="K305" s="171">
        <v>397.54</v>
      </c>
      <c r="L305" s="169"/>
      <c r="M305" s="169"/>
      <c r="N305" s="169"/>
      <c r="O305" s="169"/>
      <c r="P305" s="169"/>
      <c r="Q305" s="169"/>
      <c r="R305" s="172"/>
      <c r="T305" s="173"/>
      <c r="U305" s="169"/>
      <c r="V305" s="169"/>
      <c r="W305" s="169"/>
      <c r="X305" s="169"/>
      <c r="Y305" s="169"/>
      <c r="Z305" s="169"/>
      <c r="AA305" s="174"/>
      <c r="AT305" s="175" t="s">
        <v>146</v>
      </c>
      <c r="AU305" s="175" t="s">
        <v>96</v>
      </c>
      <c r="AV305" s="11" t="s">
        <v>96</v>
      </c>
      <c r="AW305" s="11" t="s">
        <v>36</v>
      </c>
      <c r="AX305" s="11" t="s">
        <v>78</v>
      </c>
      <c r="AY305" s="175" t="s">
        <v>138</v>
      </c>
    </row>
    <row r="306" spans="2:65" s="10" customFormat="1" ht="22.5" customHeight="1">
      <c r="B306" s="160"/>
      <c r="C306" s="161"/>
      <c r="D306" s="161"/>
      <c r="E306" s="162" t="s">
        <v>3</v>
      </c>
      <c r="F306" s="257" t="s">
        <v>148</v>
      </c>
      <c r="G306" s="254"/>
      <c r="H306" s="254"/>
      <c r="I306" s="254"/>
      <c r="J306" s="161"/>
      <c r="K306" s="163" t="s">
        <v>3</v>
      </c>
      <c r="L306" s="161"/>
      <c r="M306" s="161"/>
      <c r="N306" s="161"/>
      <c r="O306" s="161"/>
      <c r="P306" s="161"/>
      <c r="Q306" s="161"/>
      <c r="R306" s="164"/>
      <c r="T306" s="165"/>
      <c r="U306" s="161"/>
      <c r="V306" s="161"/>
      <c r="W306" s="161"/>
      <c r="X306" s="161"/>
      <c r="Y306" s="161"/>
      <c r="Z306" s="161"/>
      <c r="AA306" s="166"/>
      <c r="AT306" s="167" t="s">
        <v>146</v>
      </c>
      <c r="AU306" s="167" t="s">
        <v>96</v>
      </c>
      <c r="AV306" s="10" t="s">
        <v>22</v>
      </c>
      <c r="AW306" s="10" t="s">
        <v>36</v>
      </c>
      <c r="AX306" s="10" t="s">
        <v>78</v>
      </c>
      <c r="AY306" s="167" t="s">
        <v>138</v>
      </c>
    </row>
    <row r="307" spans="2:65" s="11" customFormat="1" ht="22.5" customHeight="1">
      <c r="B307" s="168"/>
      <c r="C307" s="169"/>
      <c r="D307" s="169"/>
      <c r="E307" s="170" t="s">
        <v>3</v>
      </c>
      <c r="F307" s="255" t="s">
        <v>221</v>
      </c>
      <c r="G307" s="256"/>
      <c r="H307" s="256"/>
      <c r="I307" s="256"/>
      <c r="J307" s="169"/>
      <c r="K307" s="171">
        <v>263.89999999999998</v>
      </c>
      <c r="L307" s="169"/>
      <c r="M307" s="169"/>
      <c r="N307" s="169"/>
      <c r="O307" s="169"/>
      <c r="P307" s="169"/>
      <c r="Q307" s="169"/>
      <c r="R307" s="172"/>
      <c r="T307" s="173"/>
      <c r="U307" s="169"/>
      <c r="V307" s="169"/>
      <c r="W307" s="169"/>
      <c r="X307" s="169"/>
      <c r="Y307" s="169"/>
      <c r="Z307" s="169"/>
      <c r="AA307" s="174"/>
      <c r="AT307" s="175" t="s">
        <v>146</v>
      </c>
      <c r="AU307" s="175" t="s">
        <v>96</v>
      </c>
      <c r="AV307" s="11" t="s">
        <v>96</v>
      </c>
      <c r="AW307" s="11" t="s">
        <v>36</v>
      </c>
      <c r="AX307" s="11" t="s">
        <v>78</v>
      </c>
      <c r="AY307" s="175" t="s">
        <v>138</v>
      </c>
    </row>
    <row r="308" spans="2:65" s="12" customFormat="1" ht="22.5" customHeight="1">
      <c r="B308" s="176"/>
      <c r="C308" s="177"/>
      <c r="D308" s="177"/>
      <c r="E308" s="178" t="s">
        <v>3</v>
      </c>
      <c r="F308" s="258" t="s">
        <v>152</v>
      </c>
      <c r="G308" s="259"/>
      <c r="H308" s="259"/>
      <c r="I308" s="259"/>
      <c r="J308" s="177"/>
      <c r="K308" s="179">
        <v>661.44</v>
      </c>
      <c r="L308" s="177"/>
      <c r="M308" s="177"/>
      <c r="N308" s="177"/>
      <c r="O308" s="177"/>
      <c r="P308" s="177"/>
      <c r="Q308" s="177"/>
      <c r="R308" s="180"/>
      <c r="T308" s="181"/>
      <c r="U308" s="177"/>
      <c r="V308" s="177"/>
      <c r="W308" s="177"/>
      <c r="X308" s="177"/>
      <c r="Y308" s="177"/>
      <c r="Z308" s="177"/>
      <c r="AA308" s="182"/>
      <c r="AT308" s="183" t="s">
        <v>146</v>
      </c>
      <c r="AU308" s="183" t="s">
        <v>96</v>
      </c>
      <c r="AV308" s="12" t="s">
        <v>143</v>
      </c>
      <c r="AW308" s="12" t="s">
        <v>36</v>
      </c>
      <c r="AX308" s="12" t="s">
        <v>22</v>
      </c>
      <c r="AY308" s="183" t="s">
        <v>138</v>
      </c>
    </row>
    <row r="309" spans="2:65" s="1" customFormat="1" ht="22.5" customHeight="1">
      <c r="B309" s="124"/>
      <c r="C309" s="153" t="s">
        <v>400</v>
      </c>
      <c r="D309" s="153" t="s">
        <v>139</v>
      </c>
      <c r="E309" s="154" t="s">
        <v>401</v>
      </c>
      <c r="F309" s="249" t="s">
        <v>402</v>
      </c>
      <c r="G309" s="250"/>
      <c r="H309" s="250"/>
      <c r="I309" s="250"/>
      <c r="J309" s="155" t="s">
        <v>218</v>
      </c>
      <c r="K309" s="156">
        <v>397.54</v>
      </c>
      <c r="L309" s="251">
        <v>0</v>
      </c>
      <c r="M309" s="250"/>
      <c r="N309" s="252">
        <f>ROUND(L309*K309,2)</f>
        <v>0</v>
      </c>
      <c r="O309" s="250"/>
      <c r="P309" s="250"/>
      <c r="Q309" s="250"/>
      <c r="R309" s="126"/>
      <c r="T309" s="157" t="s">
        <v>3</v>
      </c>
      <c r="U309" s="42" t="s">
        <v>43</v>
      </c>
      <c r="V309" s="34"/>
      <c r="W309" s="158">
        <f>V309*K309</f>
        <v>0</v>
      </c>
      <c r="X309" s="158">
        <v>0</v>
      </c>
      <c r="Y309" s="158">
        <f>X309*K309</f>
        <v>0</v>
      </c>
      <c r="Z309" s="158">
        <v>0</v>
      </c>
      <c r="AA309" s="159">
        <f>Z309*K309</f>
        <v>0</v>
      </c>
      <c r="AR309" s="16" t="s">
        <v>143</v>
      </c>
      <c r="AT309" s="16" t="s">
        <v>139</v>
      </c>
      <c r="AU309" s="16" t="s">
        <v>96</v>
      </c>
      <c r="AY309" s="16" t="s">
        <v>138</v>
      </c>
      <c r="BE309" s="99">
        <f>IF(U309="základní",N309,0)</f>
        <v>0</v>
      </c>
      <c r="BF309" s="99">
        <f>IF(U309="snížená",N309,0)</f>
        <v>0</v>
      </c>
      <c r="BG309" s="99">
        <f>IF(U309="zákl. přenesená",N309,0)</f>
        <v>0</v>
      </c>
      <c r="BH309" s="99">
        <f>IF(U309="sníž. přenesená",N309,0)</f>
        <v>0</v>
      </c>
      <c r="BI309" s="99">
        <f>IF(U309="nulová",N309,0)</f>
        <v>0</v>
      </c>
      <c r="BJ309" s="16" t="s">
        <v>22</v>
      </c>
      <c r="BK309" s="99">
        <f>ROUND(L309*K309,2)</f>
        <v>0</v>
      </c>
      <c r="BL309" s="16" t="s">
        <v>143</v>
      </c>
      <c r="BM309" s="16" t="s">
        <v>403</v>
      </c>
    </row>
    <row r="310" spans="2:65" s="10" customFormat="1" ht="22.5" customHeight="1">
      <c r="B310" s="160"/>
      <c r="C310" s="161"/>
      <c r="D310" s="161"/>
      <c r="E310" s="162" t="s">
        <v>3</v>
      </c>
      <c r="F310" s="253" t="s">
        <v>145</v>
      </c>
      <c r="G310" s="254"/>
      <c r="H310" s="254"/>
      <c r="I310" s="254"/>
      <c r="J310" s="161"/>
      <c r="K310" s="163" t="s">
        <v>3</v>
      </c>
      <c r="L310" s="161"/>
      <c r="M310" s="161"/>
      <c r="N310" s="161"/>
      <c r="O310" s="161"/>
      <c r="P310" s="161"/>
      <c r="Q310" s="161"/>
      <c r="R310" s="164"/>
      <c r="T310" s="165"/>
      <c r="U310" s="161"/>
      <c r="V310" s="161"/>
      <c r="W310" s="161"/>
      <c r="X310" s="161"/>
      <c r="Y310" s="161"/>
      <c r="Z310" s="161"/>
      <c r="AA310" s="166"/>
      <c r="AT310" s="167" t="s">
        <v>146</v>
      </c>
      <c r="AU310" s="167" t="s">
        <v>96</v>
      </c>
      <c r="AV310" s="10" t="s">
        <v>22</v>
      </c>
      <c r="AW310" s="10" t="s">
        <v>36</v>
      </c>
      <c r="AX310" s="10" t="s">
        <v>78</v>
      </c>
      <c r="AY310" s="167" t="s">
        <v>138</v>
      </c>
    </row>
    <row r="311" spans="2:65" s="11" customFormat="1" ht="22.5" customHeight="1">
      <c r="B311" s="168"/>
      <c r="C311" s="169"/>
      <c r="D311" s="169"/>
      <c r="E311" s="170" t="s">
        <v>3</v>
      </c>
      <c r="F311" s="255" t="s">
        <v>374</v>
      </c>
      <c r="G311" s="256"/>
      <c r="H311" s="256"/>
      <c r="I311" s="256"/>
      <c r="J311" s="169"/>
      <c r="K311" s="171">
        <v>397.54</v>
      </c>
      <c r="L311" s="169"/>
      <c r="M311" s="169"/>
      <c r="N311" s="169"/>
      <c r="O311" s="169"/>
      <c r="P311" s="169"/>
      <c r="Q311" s="169"/>
      <c r="R311" s="172"/>
      <c r="T311" s="173"/>
      <c r="U311" s="169"/>
      <c r="V311" s="169"/>
      <c r="W311" s="169"/>
      <c r="X311" s="169"/>
      <c r="Y311" s="169"/>
      <c r="Z311" s="169"/>
      <c r="AA311" s="174"/>
      <c r="AT311" s="175" t="s">
        <v>146</v>
      </c>
      <c r="AU311" s="175" t="s">
        <v>96</v>
      </c>
      <c r="AV311" s="11" t="s">
        <v>96</v>
      </c>
      <c r="AW311" s="11" t="s">
        <v>36</v>
      </c>
      <c r="AX311" s="11" t="s">
        <v>78</v>
      </c>
      <c r="AY311" s="175" t="s">
        <v>138</v>
      </c>
    </row>
    <row r="312" spans="2:65" s="12" customFormat="1" ht="22.5" customHeight="1">
      <c r="B312" s="176"/>
      <c r="C312" s="177"/>
      <c r="D312" s="177"/>
      <c r="E312" s="178" t="s">
        <v>3</v>
      </c>
      <c r="F312" s="258" t="s">
        <v>152</v>
      </c>
      <c r="G312" s="259"/>
      <c r="H312" s="259"/>
      <c r="I312" s="259"/>
      <c r="J312" s="177"/>
      <c r="K312" s="179">
        <v>397.54</v>
      </c>
      <c r="L312" s="177"/>
      <c r="M312" s="177"/>
      <c r="N312" s="177"/>
      <c r="O312" s="177"/>
      <c r="P312" s="177"/>
      <c r="Q312" s="177"/>
      <c r="R312" s="180"/>
      <c r="T312" s="181"/>
      <c r="U312" s="177"/>
      <c r="V312" s="177"/>
      <c r="W312" s="177"/>
      <c r="X312" s="177"/>
      <c r="Y312" s="177"/>
      <c r="Z312" s="177"/>
      <c r="AA312" s="182"/>
      <c r="AT312" s="183" t="s">
        <v>146</v>
      </c>
      <c r="AU312" s="183" t="s">
        <v>96</v>
      </c>
      <c r="AV312" s="12" t="s">
        <v>143</v>
      </c>
      <c r="AW312" s="12" t="s">
        <v>36</v>
      </c>
      <c r="AX312" s="12" t="s">
        <v>22</v>
      </c>
      <c r="AY312" s="183" t="s">
        <v>138</v>
      </c>
    </row>
    <row r="313" spans="2:65" s="1" customFormat="1" ht="22.5" customHeight="1">
      <c r="B313" s="124"/>
      <c r="C313" s="153" t="s">
        <v>404</v>
      </c>
      <c r="D313" s="153" t="s">
        <v>139</v>
      </c>
      <c r="E313" s="154" t="s">
        <v>405</v>
      </c>
      <c r="F313" s="249" t="s">
        <v>406</v>
      </c>
      <c r="G313" s="250"/>
      <c r="H313" s="250"/>
      <c r="I313" s="250"/>
      <c r="J313" s="155" t="s">
        <v>218</v>
      </c>
      <c r="K313" s="156">
        <v>661.44</v>
      </c>
      <c r="L313" s="251">
        <v>0</v>
      </c>
      <c r="M313" s="250"/>
      <c r="N313" s="252">
        <f>ROUND(L313*K313,2)</f>
        <v>0</v>
      </c>
      <c r="O313" s="250"/>
      <c r="P313" s="250"/>
      <c r="Q313" s="250"/>
      <c r="R313" s="126"/>
      <c r="T313" s="157" t="s">
        <v>3</v>
      </c>
      <c r="U313" s="42" t="s">
        <v>43</v>
      </c>
      <c r="V313" s="34"/>
      <c r="W313" s="158">
        <f>V313*K313</f>
        <v>0</v>
      </c>
      <c r="X313" s="158">
        <v>0</v>
      </c>
      <c r="Y313" s="158">
        <f>X313*K313</f>
        <v>0</v>
      </c>
      <c r="Z313" s="158">
        <v>0</v>
      </c>
      <c r="AA313" s="159">
        <f>Z313*K313</f>
        <v>0</v>
      </c>
      <c r="AR313" s="16" t="s">
        <v>143</v>
      </c>
      <c r="AT313" s="16" t="s">
        <v>139</v>
      </c>
      <c r="AU313" s="16" t="s">
        <v>96</v>
      </c>
      <c r="AY313" s="16" t="s">
        <v>138</v>
      </c>
      <c r="BE313" s="99">
        <f>IF(U313="základní",N313,0)</f>
        <v>0</v>
      </c>
      <c r="BF313" s="99">
        <f>IF(U313="snížená",N313,0)</f>
        <v>0</v>
      </c>
      <c r="BG313" s="99">
        <f>IF(U313="zákl. přenesená",N313,0)</f>
        <v>0</v>
      </c>
      <c r="BH313" s="99">
        <f>IF(U313="sníž. přenesená",N313,0)</f>
        <v>0</v>
      </c>
      <c r="BI313" s="99">
        <f>IF(U313="nulová",N313,0)</f>
        <v>0</v>
      </c>
      <c r="BJ313" s="16" t="s">
        <v>22</v>
      </c>
      <c r="BK313" s="99">
        <f>ROUND(L313*K313,2)</f>
        <v>0</v>
      </c>
      <c r="BL313" s="16" t="s">
        <v>143</v>
      </c>
      <c r="BM313" s="16" t="s">
        <v>407</v>
      </c>
    </row>
    <row r="314" spans="2:65" s="10" customFormat="1" ht="22.5" customHeight="1">
      <c r="B314" s="160"/>
      <c r="C314" s="161"/>
      <c r="D314" s="161"/>
      <c r="E314" s="162" t="s">
        <v>3</v>
      </c>
      <c r="F314" s="253" t="s">
        <v>145</v>
      </c>
      <c r="G314" s="254"/>
      <c r="H314" s="254"/>
      <c r="I314" s="254"/>
      <c r="J314" s="161"/>
      <c r="K314" s="163" t="s">
        <v>3</v>
      </c>
      <c r="L314" s="161"/>
      <c r="M314" s="161"/>
      <c r="N314" s="161"/>
      <c r="O314" s="161"/>
      <c r="P314" s="161"/>
      <c r="Q314" s="161"/>
      <c r="R314" s="164"/>
      <c r="T314" s="165"/>
      <c r="U314" s="161"/>
      <c r="V314" s="161"/>
      <c r="W314" s="161"/>
      <c r="X314" s="161"/>
      <c r="Y314" s="161"/>
      <c r="Z314" s="161"/>
      <c r="AA314" s="166"/>
      <c r="AT314" s="167" t="s">
        <v>146</v>
      </c>
      <c r="AU314" s="167" t="s">
        <v>96</v>
      </c>
      <c r="AV314" s="10" t="s">
        <v>22</v>
      </c>
      <c r="AW314" s="10" t="s">
        <v>36</v>
      </c>
      <c r="AX314" s="10" t="s">
        <v>78</v>
      </c>
      <c r="AY314" s="167" t="s">
        <v>138</v>
      </c>
    </row>
    <row r="315" spans="2:65" s="11" customFormat="1" ht="22.5" customHeight="1">
      <c r="B315" s="168"/>
      <c r="C315" s="169"/>
      <c r="D315" s="169"/>
      <c r="E315" s="170" t="s">
        <v>3</v>
      </c>
      <c r="F315" s="255" t="s">
        <v>374</v>
      </c>
      <c r="G315" s="256"/>
      <c r="H315" s="256"/>
      <c r="I315" s="256"/>
      <c r="J315" s="169"/>
      <c r="K315" s="171">
        <v>397.54</v>
      </c>
      <c r="L315" s="169"/>
      <c r="M315" s="169"/>
      <c r="N315" s="169"/>
      <c r="O315" s="169"/>
      <c r="P315" s="169"/>
      <c r="Q315" s="169"/>
      <c r="R315" s="172"/>
      <c r="T315" s="173"/>
      <c r="U315" s="169"/>
      <c r="V315" s="169"/>
      <c r="W315" s="169"/>
      <c r="X315" s="169"/>
      <c r="Y315" s="169"/>
      <c r="Z315" s="169"/>
      <c r="AA315" s="174"/>
      <c r="AT315" s="175" t="s">
        <v>146</v>
      </c>
      <c r="AU315" s="175" t="s">
        <v>96</v>
      </c>
      <c r="AV315" s="11" t="s">
        <v>96</v>
      </c>
      <c r="AW315" s="11" t="s">
        <v>36</v>
      </c>
      <c r="AX315" s="11" t="s">
        <v>78</v>
      </c>
      <c r="AY315" s="175" t="s">
        <v>138</v>
      </c>
    </row>
    <row r="316" spans="2:65" s="10" customFormat="1" ht="22.5" customHeight="1">
      <c r="B316" s="160"/>
      <c r="C316" s="161"/>
      <c r="D316" s="161"/>
      <c r="E316" s="162" t="s">
        <v>3</v>
      </c>
      <c r="F316" s="257" t="s">
        <v>148</v>
      </c>
      <c r="G316" s="254"/>
      <c r="H316" s="254"/>
      <c r="I316" s="254"/>
      <c r="J316" s="161"/>
      <c r="K316" s="163" t="s">
        <v>3</v>
      </c>
      <c r="L316" s="161"/>
      <c r="M316" s="161"/>
      <c r="N316" s="161"/>
      <c r="O316" s="161"/>
      <c r="P316" s="161"/>
      <c r="Q316" s="161"/>
      <c r="R316" s="164"/>
      <c r="T316" s="165"/>
      <c r="U316" s="161"/>
      <c r="V316" s="161"/>
      <c r="W316" s="161"/>
      <c r="X316" s="161"/>
      <c r="Y316" s="161"/>
      <c r="Z316" s="161"/>
      <c r="AA316" s="166"/>
      <c r="AT316" s="167" t="s">
        <v>146</v>
      </c>
      <c r="AU316" s="167" t="s">
        <v>96</v>
      </c>
      <c r="AV316" s="10" t="s">
        <v>22</v>
      </c>
      <c r="AW316" s="10" t="s">
        <v>36</v>
      </c>
      <c r="AX316" s="10" t="s">
        <v>78</v>
      </c>
      <c r="AY316" s="167" t="s">
        <v>138</v>
      </c>
    </row>
    <row r="317" spans="2:65" s="11" customFormat="1" ht="22.5" customHeight="1">
      <c r="B317" s="168"/>
      <c r="C317" s="169"/>
      <c r="D317" s="169"/>
      <c r="E317" s="170" t="s">
        <v>3</v>
      </c>
      <c r="F317" s="255" t="s">
        <v>221</v>
      </c>
      <c r="G317" s="256"/>
      <c r="H317" s="256"/>
      <c r="I317" s="256"/>
      <c r="J317" s="169"/>
      <c r="K317" s="171">
        <v>263.89999999999998</v>
      </c>
      <c r="L317" s="169"/>
      <c r="M317" s="169"/>
      <c r="N317" s="169"/>
      <c r="O317" s="169"/>
      <c r="P317" s="169"/>
      <c r="Q317" s="169"/>
      <c r="R317" s="172"/>
      <c r="T317" s="173"/>
      <c r="U317" s="169"/>
      <c r="V317" s="169"/>
      <c r="W317" s="169"/>
      <c r="X317" s="169"/>
      <c r="Y317" s="169"/>
      <c r="Z317" s="169"/>
      <c r="AA317" s="174"/>
      <c r="AT317" s="175" t="s">
        <v>146</v>
      </c>
      <c r="AU317" s="175" t="s">
        <v>96</v>
      </c>
      <c r="AV317" s="11" t="s">
        <v>96</v>
      </c>
      <c r="AW317" s="11" t="s">
        <v>36</v>
      </c>
      <c r="AX317" s="11" t="s">
        <v>78</v>
      </c>
      <c r="AY317" s="175" t="s">
        <v>138</v>
      </c>
    </row>
    <row r="318" spans="2:65" s="12" customFormat="1" ht="22.5" customHeight="1">
      <c r="B318" s="176"/>
      <c r="C318" s="177"/>
      <c r="D318" s="177"/>
      <c r="E318" s="178" t="s">
        <v>3</v>
      </c>
      <c r="F318" s="258" t="s">
        <v>152</v>
      </c>
      <c r="G318" s="259"/>
      <c r="H318" s="259"/>
      <c r="I318" s="259"/>
      <c r="J318" s="177"/>
      <c r="K318" s="179">
        <v>661.44</v>
      </c>
      <c r="L318" s="177"/>
      <c r="M318" s="177"/>
      <c r="N318" s="177"/>
      <c r="O318" s="177"/>
      <c r="P318" s="177"/>
      <c r="Q318" s="177"/>
      <c r="R318" s="180"/>
      <c r="T318" s="181"/>
      <c r="U318" s="177"/>
      <c r="V318" s="177"/>
      <c r="W318" s="177"/>
      <c r="X318" s="177"/>
      <c r="Y318" s="177"/>
      <c r="Z318" s="177"/>
      <c r="AA318" s="182"/>
      <c r="AT318" s="183" t="s">
        <v>146</v>
      </c>
      <c r="AU318" s="183" t="s">
        <v>96</v>
      </c>
      <c r="AV318" s="12" t="s">
        <v>143</v>
      </c>
      <c r="AW318" s="12" t="s">
        <v>36</v>
      </c>
      <c r="AX318" s="12" t="s">
        <v>22</v>
      </c>
      <c r="AY318" s="183" t="s">
        <v>138</v>
      </c>
    </row>
    <row r="319" spans="2:65" s="9" customFormat="1" ht="29.85" customHeight="1">
      <c r="B319" s="142"/>
      <c r="C319" s="143"/>
      <c r="D319" s="152" t="s">
        <v>112</v>
      </c>
      <c r="E319" s="152"/>
      <c r="F319" s="152"/>
      <c r="G319" s="152"/>
      <c r="H319" s="152"/>
      <c r="I319" s="152"/>
      <c r="J319" s="152"/>
      <c r="K319" s="152"/>
      <c r="L319" s="152"/>
      <c r="M319" s="152"/>
      <c r="N319" s="268">
        <f>BK319</f>
        <v>0</v>
      </c>
      <c r="O319" s="269"/>
      <c r="P319" s="269"/>
      <c r="Q319" s="269"/>
      <c r="R319" s="145"/>
      <c r="T319" s="146"/>
      <c r="U319" s="143"/>
      <c r="V319" s="143"/>
      <c r="W319" s="147">
        <f>SUM(W320:W322)</f>
        <v>0</v>
      </c>
      <c r="X319" s="143"/>
      <c r="Y319" s="147">
        <f>SUM(Y320:Y322)</f>
        <v>3.7080000000000002E-2</v>
      </c>
      <c r="Z319" s="143"/>
      <c r="AA319" s="148">
        <f>SUM(AA320:AA322)</f>
        <v>0</v>
      </c>
      <c r="AR319" s="149" t="s">
        <v>22</v>
      </c>
      <c r="AT319" s="150" t="s">
        <v>77</v>
      </c>
      <c r="AU319" s="150" t="s">
        <v>22</v>
      </c>
      <c r="AY319" s="149" t="s">
        <v>138</v>
      </c>
      <c r="BK319" s="151">
        <f>SUM(BK320:BK322)</f>
        <v>0</v>
      </c>
    </row>
    <row r="320" spans="2:65" s="1" customFormat="1" ht="44.25" customHeight="1">
      <c r="B320" s="124"/>
      <c r="C320" s="153" t="s">
        <v>408</v>
      </c>
      <c r="D320" s="153" t="s">
        <v>139</v>
      </c>
      <c r="E320" s="154" t="s">
        <v>409</v>
      </c>
      <c r="F320" s="249" t="s">
        <v>410</v>
      </c>
      <c r="G320" s="250"/>
      <c r="H320" s="250"/>
      <c r="I320" s="250"/>
      <c r="J320" s="155" t="s">
        <v>277</v>
      </c>
      <c r="K320" s="156">
        <v>18</v>
      </c>
      <c r="L320" s="251">
        <v>0</v>
      </c>
      <c r="M320" s="250"/>
      <c r="N320" s="252">
        <f>ROUND(L320*K320,2)</f>
        <v>0</v>
      </c>
      <c r="O320" s="250"/>
      <c r="P320" s="250"/>
      <c r="Q320" s="250"/>
      <c r="R320" s="126"/>
      <c r="T320" s="157" t="s">
        <v>3</v>
      </c>
      <c r="U320" s="42" t="s">
        <v>43</v>
      </c>
      <c r="V320" s="34"/>
      <c r="W320" s="158">
        <f>V320*K320</f>
        <v>0</v>
      </c>
      <c r="X320" s="158">
        <v>2.0600000000000002E-3</v>
      </c>
      <c r="Y320" s="158">
        <f>X320*K320</f>
        <v>3.7080000000000002E-2</v>
      </c>
      <c r="Z320" s="158">
        <v>0</v>
      </c>
      <c r="AA320" s="159">
        <f>Z320*K320</f>
        <v>0</v>
      </c>
      <c r="AR320" s="16" t="s">
        <v>143</v>
      </c>
      <c r="AT320" s="16" t="s">
        <v>139</v>
      </c>
      <c r="AU320" s="16" t="s">
        <v>96</v>
      </c>
      <c r="AY320" s="16" t="s">
        <v>138</v>
      </c>
      <c r="BE320" s="99">
        <f>IF(U320="základní",N320,0)</f>
        <v>0</v>
      </c>
      <c r="BF320" s="99">
        <f>IF(U320="snížená",N320,0)</f>
        <v>0</v>
      </c>
      <c r="BG320" s="99">
        <f>IF(U320="zákl. přenesená",N320,0)</f>
        <v>0</v>
      </c>
      <c r="BH320" s="99">
        <f>IF(U320="sníž. přenesená",N320,0)</f>
        <v>0</v>
      </c>
      <c r="BI320" s="99">
        <f>IF(U320="nulová",N320,0)</f>
        <v>0</v>
      </c>
      <c r="BJ320" s="16" t="s">
        <v>22</v>
      </c>
      <c r="BK320" s="99">
        <f>ROUND(L320*K320,2)</f>
        <v>0</v>
      </c>
      <c r="BL320" s="16" t="s">
        <v>143</v>
      </c>
      <c r="BM320" s="16" t="s">
        <v>411</v>
      </c>
    </row>
    <row r="321" spans="2:65" s="11" customFormat="1" ht="22.5" customHeight="1">
      <c r="B321" s="168"/>
      <c r="C321" s="169"/>
      <c r="D321" s="169"/>
      <c r="E321" s="170" t="s">
        <v>3</v>
      </c>
      <c r="F321" s="260" t="s">
        <v>240</v>
      </c>
      <c r="G321" s="256"/>
      <c r="H321" s="256"/>
      <c r="I321" s="256"/>
      <c r="J321" s="169"/>
      <c r="K321" s="171">
        <v>18</v>
      </c>
      <c r="L321" s="169"/>
      <c r="M321" s="169"/>
      <c r="N321" s="169"/>
      <c r="O321" s="169"/>
      <c r="P321" s="169"/>
      <c r="Q321" s="169"/>
      <c r="R321" s="172"/>
      <c r="T321" s="173"/>
      <c r="U321" s="169"/>
      <c r="V321" s="169"/>
      <c r="W321" s="169"/>
      <c r="X321" s="169"/>
      <c r="Y321" s="169"/>
      <c r="Z321" s="169"/>
      <c r="AA321" s="174"/>
      <c r="AT321" s="175" t="s">
        <v>146</v>
      </c>
      <c r="AU321" s="175" t="s">
        <v>96</v>
      </c>
      <c r="AV321" s="11" t="s">
        <v>96</v>
      </c>
      <c r="AW321" s="11" t="s">
        <v>36</v>
      </c>
      <c r="AX321" s="11" t="s">
        <v>78</v>
      </c>
      <c r="AY321" s="175" t="s">
        <v>138</v>
      </c>
    </row>
    <row r="322" spans="2:65" s="12" customFormat="1" ht="22.5" customHeight="1">
      <c r="B322" s="176"/>
      <c r="C322" s="177"/>
      <c r="D322" s="177"/>
      <c r="E322" s="178" t="s">
        <v>3</v>
      </c>
      <c r="F322" s="258" t="s">
        <v>152</v>
      </c>
      <c r="G322" s="259"/>
      <c r="H322" s="259"/>
      <c r="I322" s="259"/>
      <c r="J322" s="177"/>
      <c r="K322" s="179">
        <v>18</v>
      </c>
      <c r="L322" s="177"/>
      <c r="M322" s="177"/>
      <c r="N322" s="177"/>
      <c r="O322" s="177"/>
      <c r="P322" s="177"/>
      <c r="Q322" s="177"/>
      <c r="R322" s="180"/>
      <c r="T322" s="181"/>
      <c r="U322" s="177"/>
      <c r="V322" s="177"/>
      <c r="W322" s="177"/>
      <c r="X322" s="177"/>
      <c r="Y322" s="177"/>
      <c r="Z322" s="177"/>
      <c r="AA322" s="182"/>
      <c r="AT322" s="183" t="s">
        <v>146</v>
      </c>
      <c r="AU322" s="183" t="s">
        <v>96</v>
      </c>
      <c r="AV322" s="12" t="s">
        <v>143</v>
      </c>
      <c r="AW322" s="12" t="s">
        <v>36</v>
      </c>
      <c r="AX322" s="12" t="s">
        <v>22</v>
      </c>
      <c r="AY322" s="183" t="s">
        <v>138</v>
      </c>
    </row>
    <row r="323" spans="2:65" s="9" customFormat="1" ht="29.85" customHeight="1">
      <c r="B323" s="142"/>
      <c r="C323" s="143"/>
      <c r="D323" s="152" t="s">
        <v>113</v>
      </c>
      <c r="E323" s="152"/>
      <c r="F323" s="152"/>
      <c r="G323" s="152"/>
      <c r="H323" s="152"/>
      <c r="I323" s="152"/>
      <c r="J323" s="152"/>
      <c r="K323" s="152"/>
      <c r="L323" s="152"/>
      <c r="M323" s="152"/>
      <c r="N323" s="268">
        <f>BK323</f>
        <v>0</v>
      </c>
      <c r="O323" s="269"/>
      <c r="P323" s="269"/>
      <c r="Q323" s="269"/>
      <c r="R323" s="145"/>
      <c r="T323" s="146"/>
      <c r="U323" s="143"/>
      <c r="V323" s="143"/>
      <c r="W323" s="147">
        <f>SUM(W324:W357)</f>
        <v>0</v>
      </c>
      <c r="X323" s="143"/>
      <c r="Y323" s="147">
        <f>SUM(Y324:Y357)</f>
        <v>40.336652399999998</v>
      </c>
      <c r="Z323" s="143"/>
      <c r="AA323" s="148">
        <f>SUM(AA324:AA357)</f>
        <v>0</v>
      </c>
      <c r="AR323" s="149" t="s">
        <v>22</v>
      </c>
      <c r="AT323" s="150" t="s">
        <v>77</v>
      </c>
      <c r="AU323" s="150" t="s">
        <v>22</v>
      </c>
      <c r="AY323" s="149" t="s">
        <v>138</v>
      </c>
      <c r="BK323" s="151">
        <f>SUM(BK324:BK357)</f>
        <v>0</v>
      </c>
    </row>
    <row r="324" spans="2:65" s="1" customFormat="1" ht="31.5" customHeight="1">
      <c r="B324" s="124"/>
      <c r="C324" s="153" t="s">
        <v>412</v>
      </c>
      <c r="D324" s="153" t="s">
        <v>139</v>
      </c>
      <c r="E324" s="154" t="s">
        <v>413</v>
      </c>
      <c r="F324" s="249" t="s">
        <v>414</v>
      </c>
      <c r="G324" s="250"/>
      <c r="H324" s="250"/>
      <c r="I324" s="250"/>
      <c r="J324" s="155" t="s">
        <v>277</v>
      </c>
      <c r="K324" s="156">
        <v>223.3</v>
      </c>
      <c r="L324" s="251">
        <v>0</v>
      </c>
      <c r="M324" s="250"/>
      <c r="N324" s="252">
        <f>ROUND(L324*K324,2)</f>
        <v>0</v>
      </c>
      <c r="O324" s="250"/>
      <c r="P324" s="250"/>
      <c r="Q324" s="250"/>
      <c r="R324" s="126"/>
      <c r="T324" s="157" t="s">
        <v>3</v>
      </c>
      <c r="U324" s="42" t="s">
        <v>43</v>
      </c>
      <c r="V324" s="34"/>
      <c r="W324" s="158">
        <f>V324*K324</f>
        <v>0</v>
      </c>
      <c r="X324" s="158">
        <v>0.10095</v>
      </c>
      <c r="Y324" s="158">
        <f>X324*K324</f>
        <v>22.542135000000002</v>
      </c>
      <c r="Z324" s="158">
        <v>0</v>
      </c>
      <c r="AA324" s="159">
        <f>Z324*K324</f>
        <v>0</v>
      </c>
      <c r="AR324" s="16" t="s">
        <v>143</v>
      </c>
      <c r="AT324" s="16" t="s">
        <v>139</v>
      </c>
      <c r="AU324" s="16" t="s">
        <v>96</v>
      </c>
      <c r="AY324" s="16" t="s">
        <v>138</v>
      </c>
      <c r="BE324" s="99">
        <f>IF(U324="základní",N324,0)</f>
        <v>0</v>
      </c>
      <c r="BF324" s="99">
        <f>IF(U324="snížená",N324,0)</f>
        <v>0</v>
      </c>
      <c r="BG324" s="99">
        <f>IF(U324="zákl. přenesená",N324,0)</f>
        <v>0</v>
      </c>
      <c r="BH324" s="99">
        <f>IF(U324="sníž. přenesená",N324,0)</f>
        <v>0</v>
      </c>
      <c r="BI324" s="99">
        <f>IF(U324="nulová",N324,0)</f>
        <v>0</v>
      </c>
      <c r="BJ324" s="16" t="s">
        <v>22</v>
      </c>
      <c r="BK324" s="99">
        <f>ROUND(L324*K324,2)</f>
        <v>0</v>
      </c>
      <c r="BL324" s="16" t="s">
        <v>143</v>
      </c>
      <c r="BM324" s="16" t="s">
        <v>415</v>
      </c>
    </row>
    <row r="325" spans="2:65" s="10" customFormat="1" ht="22.5" customHeight="1">
      <c r="B325" s="160"/>
      <c r="C325" s="161"/>
      <c r="D325" s="161"/>
      <c r="E325" s="162" t="s">
        <v>3</v>
      </c>
      <c r="F325" s="253" t="s">
        <v>148</v>
      </c>
      <c r="G325" s="254"/>
      <c r="H325" s="254"/>
      <c r="I325" s="254"/>
      <c r="J325" s="161"/>
      <c r="K325" s="163" t="s">
        <v>3</v>
      </c>
      <c r="L325" s="161"/>
      <c r="M325" s="161"/>
      <c r="N325" s="161"/>
      <c r="O325" s="161"/>
      <c r="P325" s="161"/>
      <c r="Q325" s="161"/>
      <c r="R325" s="164"/>
      <c r="T325" s="165"/>
      <c r="U325" s="161"/>
      <c r="V325" s="161"/>
      <c r="W325" s="161"/>
      <c r="X325" s="161"/>
      <c r="Y325" s="161"/>
      <c r="Z325" s="161"/>
      <c r="AA325" s="166"/>
      <c r="AT325" s="167" t="s">
        <v>146</v>
      </c>
      <c r="AU325" s="167" t="s">
        <v>96</v>
      </c>
      <c r="AV325" s="10" t="s">
        <v>22</v>
      </c>
      <c r="AW325" s="10" t="s">
        <v>36</v>
      </c>
      <c r="AX325" s="10" t="s">
        <v>78</v>
      </c>
      <c r="AY325" s="167" t="s">
        <v>138</v>
      </c>
    </row>
    <row r="326" spans="2:65" s="11" customFormat="1" ht="22.5" customHeight="1">
      <c r="B326" s="168"/>
      <c r="C326" s="169"/>
      <c r="D326" s="169"/>
      <c r="E326" s="170" t="s">
        <v>3</v>
      </c>
      <c r="F326" s="255" t="s">
        <v>416</v>
      </c>
      <c r="G326" s="256"/>
      <c r="H326" s="256"/>
      <c r="I326" s="256"/>
      <c r="J326" s="169"/>
      <c r="K326" s="171">
        <v>140</v>
      </c>
      <c r="L326" s="169"/>
      <c r="M326" s="169"/>
      <c r="N326" s="169"/>
      <c r="O326" s="169"/>
      <c r="P326" s="169"/>
      <c r="Q326" s="169"/>
      <c r="R326" s="172"/>
      <c r="T326" s="173"/>
      <c r="U326" s="169"/>
      <c r="V326" s="169"/>
      <c r="W326" s="169"/>
      <c r="X326" s="169"/>
      <c r="Y326" s="169"/>
      <c r="Z326" s="169"/>
      <c r="AA326" s="174"/>
      <c r="AT326" s="175" t="s">
        <v>146</v>
      </c>
      <c r="AU326" s="175" t="s">
        <v>96</v>
      </c>
      <c r="AV326" s="11" t="s">
        <v>96</v>
      </c>
      <c r="AW326" s="11" t="s">
        <v>36</v>
      </c>
      <c r="AX326" s="11" t="s">
        <v>78</v>
      </c>
      <c r="AY326" s="175" t="s">
        <v>138</v>
      </c>
    </row>
    <row r="327" spans="2:65" s="10" customFormat="1" ht="22.5" customHeight="1">
      <c r="B327" s="160"/>
      <c r="C327" s="161"/>
      <c r="D327" s="161"/>
      <c r="E327" s="162" t="s">
        <v>3</v>
      </c>
      <c r="F327" s="257" t="s">
        <v>145</v>
      </c>
      <c r="G327" s="254"/>
      <c r="H327" s="254"/>
      <c r="I327" s="254"/>
      <c r="J327" s="161"/>
      <c r="K327" s="163" t="s">
        <v>3</v>
      </c>
      <c r="L327" s="161"/>
      <c r="M327" s="161"/>
      <c r="N327" s="161"/>
      <c r="O327" s="161"/>
      <c r="P327" s="161"/>
      <c r="Q327" s="161"/>
      <c r="R327" s="164"/>
      <c r="T327" s="165"/>
      <c r="U327" s="161"/>
      <c r="V327" s="161"/>
      <c r="W327" s="161"/>
      <c r="X327" s="161"/>
      <c r="Y327" s="161"/>
      <c r="Z327" s="161"/>
      <c r="AA327" s="166"/>
      <c r="AT327" s="167" t="s">
        <v>146</v>
      </c>
      <c r="AU327" s="167" t="s">
        <v>96</v>
      </c>
      <c r="AV327" s="10" t="s">
        <v>22</v>
      </c>
      <c r="AW327" s="10" t="s">
        <v>36</v>
      </c>
      <c r="AX327" s="10" t="s">
        <v>78</v>
      </c>
      <c r="AY327" s="167" t="s">
        <v>138</v>
      </c>
    </row>
    <row r="328" spans="2:65" s="11" customFormat="1" ht="22.5" customHeight="1">
      <c r="B328" s="168"/>
      <c r="C328" s="169"/>
      <c r="D328" s="169"/>
      <c r="E328" s="170" t="s">
        <v>3</v>
      </c>
      <c r="F328" s="255" t="s">
        <v>417</v>
      </c>
      <c r="G328" s="256"/>
      <c r="H328" s="256"/>
      <c r="I328" s="256"/>
      <c r="J328" s="169"/>
      <c r="K328" s="171">
        <v>55.7</v>
      </c>
      <c r="L328" s="169"/>
      <c r="M328" s="169"/>
      <c r="N328" s="169"/>
      <c r="O328" s="169"/>
      <c r="P328" s="169"/>
      <c r="Q328" s="169"/>
      <c r="R328" s="172"/>
      <c r="T328" s="173"/>
      <c r="U328" s="169"/>
      <c r="V328" s="169"/>
      <c r="W328" s="169"/>
      <c r="X328" s="169"/>
      <c r="Y328" s="169"/>
      <c r="Z328" s="169"/>
      <c r="AA328" s="174"/>
      <c r="AT328" s="175" t="s">
        <v>146</v>
      </c>
      <c r="AU328" s="175" t="s">
        <v>96</v>
      </c>
      <c r="AV328" s="11" t="s">
        <v>96</v>
      </c>
      <c r="AW328" s="11" t="s">
        <v>36</v>
      </c>
      <c r="AX328" s="11" t="s">
        <v>78</v>
      </c>
      <c r="AY328" s="175" t="s">
        <v>138</v>
      </c>
    </row>
    <row r="329" spans="2:65" s="10" customFormat="1" ht="22.5" customHeight="1">
      <c r="B329" s="160"/>
      <c r="C329" s="161"/>
      <c r="D329" s="161"/>
      <c r="E329" s="162" t="s">
        <v>3</v>
      </c>
      <c r="F329" s="257" t="s">
        <v>247</v>
      </c>
      <c r="G329" s="254"/>
      <c r="H329" s="254"/>
      <c r="I329" s="254"/>
      <c r="J329" s="161"/>
      <c r="K329" s="163" t="s">
        <v>3</v>
      </c>
      <c r="L329" s="161"/>
      <c r="M329" s="161"/>
      <c r="N329" s="161"/>
      <c r="O329" s="161"/>
      <c r="P329" s="161"/>
      <c r="Q329" s="161"/>
      <c r="R329" s="164"/>
      <c r="T329" s="165"/>
      <c r="U329" s="161"/>
      <c r="V329" s="161"/>
      <c r="W329" s="161"/>
      <c r="X329" s="161"/>
      <c r="Y329" s="161"/>
      <c r="Z329" s="161"/>
      <c r="AA329" s="166"/>
      <c r="AT329" s="167" t="s">
        <v>146</v>
      </c>
      <c r="AU329" s="167" t="s">
        <v>96</v>
      </c>
      <c r="AV329" s="10" t="s">
        <v>22</v>
      </c>
      <c r="AW329" s="10" t="s">
        <v>36</v>
      </c>
      <c r="AX329" s="10" t="s">
        <v>78</v>
      </c>
      <c r="AY329" s="167" t="s">
        <v>138</v>
      </c>
    </row>
    <row r="330" spans="2:65" s="11" customFormat="1" ht="22.5" customHeight="1">
      <c r="B330" s="168"/>
      <c r="C330" s="169"/>
      <c r="D330" s="169"/>
      <c r="E330" s="170" t="s">
        <v>3</v>
      </c>
      <c r="F330" s="255" t="s">
        <v>418</v>
      </c>
      <c r="G330" s="256"/>
      <c r="H330" s="256"/>
      <c r="I330" s="256"/>
      <c r="J330" s="169"/>
      <c r="K330" s="171">
        <v>27.6</v>
      </c>
      <c r="L330" s="169"/>
      <c r="M330" s="169"/>
      <c r="N330" s="169"/>
      <c r="O330" s="169"/>
      <c r="P330" s="169"/>
      <c r="Q330" s="169"/>
      <c r="R330" s="172"/>
      <c r="T330" s="173"/>
      <c r="U330" s="169"/>
      <c r="V330" s="169"/>
      <c r="W330" s="169"/>
      <c r="X330" s="169"/>
      <c r="Y330" s="169"/>
      <c r="Z330" s="169"/>
      <c r="AA330" s="174"/>
      <c r="AT330" s="175" t="s">
        <v>146</v>
      </c>
      <c r="AU330" s="175" t="s">
        <v>96</v>
      </c>
      <c r="AV330" s="11" t="s">
        <v>96</v>
      </c>
      <c r="AW330" s="11" t="s">
        <v>36</v>
      </c>
      <c r="AX330" s="11" t="s">
        <v>78</v>
      </c>
      <c r="AY330" s="175" t="s">
        <v>138</v>
      </c>
    </row>
    <row r="331" spans="2:65" s="12" customFormat="1" ht="22.5" customHeight="1">
      <c r="B331" s="176"/>
      <c r="C331" s="177"/>
      <c r="D331" s="177"/>
      <c r="E331" s="178" t="s">
        <v>3</v>
      </c>
      <c r="F331" s="258" t="s">
        <v>152</v>
      </c>
      <c r="G331" s="259"/>
      <c r="H331" s="259"/>
      <c r="I331" s="259"/>
      <c r="J331" s="177"/>
      <c r="K331" s="179">
        <v>223.3</v>
      </c>
      <c r="L331" s="177"/>
      <c r="M331" s="177"/>
      <c r="N331" s="177"/>
      <c r="O331" s="177"/>
      <c r="P331" s="177"/>
      <c r="Q331" s="177"/>
      <c r="R331" s="180"/>
      <c r="T331" s="181"/>
      <c r="U331" s="177"/>
      <c r="V331" s="177"/>
      <c r="W331" s="177"/>
      <c r="X331" s="177"/>
      <c r="Y331" s="177"/>
      <c r="Z331" s="177"/>
      <c r="AA331" s="182"/>
      <c r="AT331" s="183" t="s">
        <v>146</v>
      </c>
      <c r="AU331" s="183" t="s">
        <v>96</v>
      </c>
      <c r="AV331" s="12" t="s">
        <v>143</v>
      </c>
      <c r="AW331" s="12" t="s">
        <v>36</v>
      </c>
      <c r="AX331" s="12" t="s">
        <v>22</v>
      </c>
      <c r="AY331" s="183" t="s">
        <v>138</v>
      </c>
    </row>
    <row r="332" spans="2:65" s="1" customFormat="1" ht="31.5" customHeight="1">
      <c r="B332" s="124"/>
      <c r="C332" s="184" t="s">
        <v>419</v>
      </c>
      <c r="D332" s="184" t="s">
        <v>227</v>
      </c>
      <c r="E332" s="185" t="s">
        <v>420</v>
      </c>
      <c r="F332" s="261" t="s">
        <v>421</v>
      </c>
      <c r="G332" s="262"/>
      <c r="H332" s="262"/>
      <c r="I332" s="262"/>
      <c r="J332" s="186" t="s">
        <v>323</v>
      </c>
      <c r="K332" s="187">
        <v>199.614</v>
      </c>
      <c r="L332" s="263">
        <v>0</v>
      </c>
      <c r="M332" s="262"/>
      <c r="N332" s="264">
        <f>ROUND(L332*K332,2)</f>
        <v>0</v>
      </c>
      <c r="O332" s="250"/>
      <c r="P332" s="250"/>
      <c r="Q332" s="250"/>
      <c r="R332" s="126"/>
      <c r="T332" s="157" t="s">
        <v>3</v>
      </c>
      <c r="U332" s="42" t="s">
        <v>43</v>
      </c>
      <c r="V332" s="34"/>
      <c r="W332" s="158">
        <f>V332*K332</f>
        <v>0</v>
      </c>
      <c r="X332" s="158">
        <v>2.8000000000000001E-2</v>
      </c>
      <c r="Y332" s="158">
        <f>X332*K332</f>
        <v>5.5891920000000006</v>
      </c>
      <c r="Z332" s="158">
        <v>0</v>
      </c>
      <c r="AA332" s="159">
        <f>Z332*K332</f>
        <v>0</v>
      </c>
      <c r="AR332" s="16" t="s">
        <v>186</v>
      </c>
      <c r="AT332" s="16" t="s">
        <v>227</v>
      </c>
      <c r="AU332" s="16" t="s">
        <v>96</v>
      </c>
      <c r="AY332" s="16" t="s">
        <v>138</v>
      </c>
      <c r="BE332" s="99">
        <f>IF(U332="základní",N332,0)</f>
        <v>0</v>
      </c>
      <c r="BF332" s="99">
        <f>IF(U332="snížená",N332,0)</f>
        <v>0</v>
      </c>
      <c r="BG332" s="99">
        <f>IF(U332="zákl. přenesená",N332,0)</f>
        <v>0</v>
      </c>
      <c r="BH332" s="99">
        <f>IF(U332="sníž. přenesená",N332,0)</f>
        <v>0</v>
      </c>
      <c r="BI332" s="99">
        <f>IF(U332="nulová",N332,0)</f>
        <v>0</v>
      </c>
      <c r="BJ332" s="16" t="s">
        <v>22</v>
      </c>
      <c r="BK332" s="99">
        <f>ROUND(L332*K332,2)</f>
        <v>0</v>
      </c>
      <c r="BL332" s="16" t="s">
        <v>143</v>
      </c>
      <c r="BM332" s="16" t="s">
        <v>422</v>
      </c>
    </row>
    <row r="333" spans="2:65" s="1" customFormat="1" ht="31.5" customHeight="1">
      <c r="B333" s="124"/>
      <c r="C333" s="184" t="s">
        <v>423</v>
      </c>
      <c r="D333" s="184" t="s">
        <v>227</v>
      </c>
      <c r="E333" s="185" t="s">
        <v>424</v>
      </c>
      <c r="F333" s="261" t="s">
        <v>425</v>
      </c>
      <c r="G333" s="262"/>
      <c r="H333" s="262"/>
      <c r="I333" s="262"/>
      <c r="J333" s="186" t="s">
        <v>277</v>
      </c>
      <c r="K333" s="187">
        <v>28.152000000000001</v>
      </c>
      <c r="L333" s="263">
        <v>0</v>
      </c>
      <c r="M333" s="262"/>
      <c r="N333" s="264">
        <f>ROUND(L333*K333,2)</f>
        <v>0</v>
      </c>
      <c r="O333" s="250"/>
      <c r="P333" s="250"/>
      <c r="Q333" s="250"/>
      <c r="R333" s="126"/>
      <c r="T333" s="157" t="s">
        <v>3</v>
      </c>
      <c r="U333" s="42" t="s">
        <v>43</v>
      </c>
      <c r="V333" s="34"/>
      <c r="W333" s="158">
        <f>V333*K333</f>
        <v>0</v>
      </c>
      <c r="X333" s="158">
        <v>1.01E-2</v>
      </c>
      <c r="Y333" s="158">
        <f>X333*K333</f>
        <v>0.28433520000000001</v>
      </c>
      <c r="Z333" s="158">
        <v>0</v>
      </c>
      <c r="AA333" s="159">
        <f>Z333*K333</f>
        <v>0</v>
      </c>
      <c r="AR333" s="16" t="s">
        <v>186</v>
      </c>
      <c r="AT333" s="16" t="s">
        <v>227</v>
      </c>
      <c r="AU333" s="16" t="s">
        <v>96</v>
      </c>
      <c r="AY333" s="16" t="s">
        <v>138</v>
      </c>
      <c r="BE333" s="99">
        <f>IF(U333="základní",N333,0)</f>
        <v>0</v>
      </c>
      <c r="BF333" s="99">
        <f>IF(U333="snížená",N333,0)</f>
        <v>0</v>
      </c>
      <c r="BG333" s="99">
        <f>IF(U333="zákl. přenesená",N333,0)</f>
        <v>0</v>
      </c>
      <c r="BH333" s="99">
        <f>IF(U333="sníž. přenesená",N333,0)</f>
        <v>0</v>
      </c>
      <c r="BI333" s="99">
        <f>IF(U333="nulová",N333,0)</f>
        <v>0</v>
      </c>
      <c r="BJ333" s="16" t="s">
        <v>22</v>
      </c>
      <c r="BK333" s="99">
        <f>ROUND(L333*K333,2)</f>
        <v>0</v>
      </c>
      <c r="BL333" s="16" t="s">
        <v>143</v>
      </c>
      <c r="BM333" s="16" t="s">
        <v>426</v>
      </c>
    </row>
    <row r="334" spans="2:65" s="10" customFormat="1" ht="22.5" customHeight="1">
      <c r="B334" s="160"/>
      <c r="C334" s="161"/>
      <c r="D334" s="161"/>
      <c r="E334" s="162" t="s">
        <v>3</v>
      </c>
      <c r="F334" s="253" t="s">
        <v>247</v>
      </c>
      <c r="G334" s="254"/>
      <c r="H334" s="254"/>
      <c r="I334" s="254"/>
      <c r="J334" s="161"/>
      <c r="K334" s="163" t="s">
        <v>3</v>
      </c>
      <c r="L334" s="161"/>
      <c r="M334" s="161"/>
      <c r="N334" s="161"/>
      <c r="O334" s="161"/>
      <c r="P334" s="161"/>
      <c r="Q334" s="161"/>
      <c r="R334" s="164"/>
      <c r="T334" s="165"/>
      <c r="U334" s="161"/>
      <c r="V334" s="161"/>
      <c r="W334" s="161"/>
      <c r="X334" s="161"/>
      <c r="Y334" s="161"/>
      <c r="Z334" s="161"/>
      <c r="AA334" s="166"/>
      <c r="AT334" s="167" t="s">
        <v>146</v>
      </c>
      <c r="AU334" s="167" t="s">
        <v>96</v>
      </c>
      <c r="AV334" s="10" t="s">
        <v>22</v>
      </c>
      <c r="AW334" s="10" t="s">
        <v>36</v>
      </c>
      <c r="AX334" s="10" t="s">
        <v>78</v>
      </c>
      <c r="AY334" s="167" t="s">
        <v>138</v>
      </c>
    </row>
    <row r="335" spans="2:65" s="11" customFormat="1" ht="22.5" customHeight="1">
      <c r="B335" s="168"/>
      <c r="C335" s="169"/>
      <c r="D335" s="169"/>
      <c r="E335" s="170" t="s">
        <v>3</v>
      </c>
      <c r="F335" s="255" t="s">
        <v>418</v>
      </c>
      <c r="G335" s="256"/>
      <c r="H335" s="256"/>
      <c r="I335" s="256"/>
      <c r="J335" s="169"/>
      <c r="K335" s="171">
        <v>27.6</v>
      </c>
      <c r="L335" s="169"/>
      <c r="M335" s="169"/>
      <c r="N335" s="169"/>
      <c r="O335" s="169"/>
      <c r="P335" s="169"/>
      <c r="Q335" s="169"/>
      <c r="R335" s="172"/>
      <c r="T335" s="173"/>
      <c r="U335" s="169"/>
      <c r="V335" s="169"/>
      <c r="W335" s="169"/>
      <c r="X335" s="169"/>
      <c r="Y335" s="169"/>
      <c r="Z335" s="169"/>
      <c r="AA335" s="174"/>
      <c r="AT335" s="175" t="s">
        <v>146</v>
      </c>
      <c r="AU335" s="175" t="s">
        <v>96</v>
      </c>
      <c r="AV335" s="11" t="s">
        <v>96</v>
      </c>
      <c r="AW335" s="11" t="s">
        <v>36</v>
      </c>
      <c r="AX335" s="11" t="s">
        <v>78</v>
      </c>
      <c r="AY335" s="175" t="s">
        <v>138</v>
      </c>
    </row>
    <row r="336" spans="2:65" s="12" customFormat="1" ht="22.5" customHeight="1">
      <c r="B336" s="176"/>
      <c r="C336" s="177"/>
      <c r="D336" s="177"/>
      <c r="E336" s="178" t="s">
        <v>3</v>
      </c>
      <c r="F336" s="258" t="s">
        <v>152</v>
      </c>
      <c r="G336" s="259"/>
      <c r="H336" s="259"/>
      <c r="I336" s="259"/>
      <c r="J336" s="177"/>
      <c r="K336" s="179">
        <v>27.6</v>
      </c>
      <c r="L336" s="177"/>
      <c r="M336" s="177"/>
      <c r="N336" s="177"/>
      <c r="O336" s="177"/>
      <c r="P336" s="177"/>
      <c r="Q336" s="177"/>
      <c r="R336" s="180"/>
      <c r="T336" s="181"/>
      <c r="U336" s="177"/>
      <c r="V336" s="177"/>
      <c r="W336" s="177"/>
      <c r="X336" s="177"/>
      <c r="Y336" s="177"/>
      <c r="Z336" s="177"/>
      <c r="AA336" s="182"/>
      <c r="AT336" s="183" t="s">
        <v>146</v>
      </c>
      <c r="AU336" s="183" t="s">
        <v>96</v>
      </c>
      <c r="AV336" s="12" t="s">
        <v>143</v>
      </c>
      <c r="AW336" s="12" t="s">
        <v>36</v>
      </c>
      <c r="AX336" s="12" t="s">
        <v>22</v>
      </c>
      <c r="AY336" s="183" t="s">
        <v>138</v>
      </c>
    </row>
    <row r="337" spans="2:65" s="1" customFormat="1" ht="31.5" customHeight="1">
      <c r="B337" s="124"/>
      <c r="C337" s="153" t="s">
        <v>427</v>
      </c>
      <c r="D337" s="153" t="s">
        <v>139</v>
      </c>
      <c r="E337" s="154" t="s">
        <v>428</v>
      </c>
      <c r="F337" s="249" t="s">
        <v>429</v>
      </c>
      <c r="G337" s="250"/>
      <c r="H337" s="250"/>
      <c r="I337" s="250"/>
      <c r="J337" s="155" t="s">
        <v>218</v>
      </c>
      <c r="K337" s="156">
        <v>708.54</v>
      </c>
      <c r="L337" s="251">
        <v>0</v>
      </c>
      <c r="M337" s="250"/>
      <c r="N337" s="252">
        <f>ROUND(L337*K337,2)</f>
        <v>0</v>
      </c>
      <c r="O337" s="250"/>
      <c r="P337" s="250"/>
      <c r="Q337" s="250"/>
      <c r="R337" s="126"/>
      <c r="T337" s="157" t="s">
        <v>3</v>
      </c>
      <c r="U337" s="42" t="s">
        <v>43</v>
      </c>
      <c r="V337" s="34"/>
      <c r="W337" s="158">
        <f>V337*K337</f>
        <v>0</v>
      </c>
      <c r="X337" s="158">
        <v>4.6999999999999999E-4</v>
      </c>
      <c r="Y337" s="158">
        <f>X337*K337</f>
        <v>0.33301379999999997</v>
      </c>
      <c r="Z337" s="158">
        <v>0</v>
      </c>
      <c r="AA337" s="159">
        <f>Z337*K337</f>
        <v>0</v>
      </c>
      <c r="AR337" s="16" t="s">
        <v>143</v>
      </c>
      <c r="AT337" s="16" t="s">
        <v>139</v>
      </c>
      <c r="AU337" s="16" t="s">
        <v>96</v>
      </c>
      <c r="AY337" s="16" t="s">
        <v>138</v>
      </c>
      <c r="BE337" s="99">
        <f>IF(U337="základní",N337,0)</f>
        <v>0</v>
      </c>
      <c r="BF337" s="99">
        <f>IF(U337="snížená",N337,0)</f>
        <v>0</v>
      </c>
      <c r="BG337" s="99">
        <f>IF(U337="zákl. přenesená",N337,0)</f>
        <v>0</v>
      </c>
      <c r="BH337" s="99">
        <f>IF(U337="sníž. přenesená",N337,0)</f>
        <v>0</v>
      </c>
      <c r="BI337" s="99">
        <f>IF(U337="nulová",N337,0)</f>
        <v>0</v>
      </c>
      <c r="BJ337" s="16" t="s">
        <v>22</v>
      </c>
      <c r="BK337" s="99">
        <f>ROUND(L337*K337,2)</f>
        <v>0</v>
      </c>
      <c r="BL337" s="16" t="s">
        <v>143</v>
      </c>
      <c r="BM337" s="16" t="s">
        <v>430</v>
      </c>
    </row>
    <row r="338" spans="2:65" s="10" customFormat="1" ht="22.5" customHeight="1">
      <c r="B338" s="160"/>
      <c r="C338" s="161"/>
      <c r="D338" s="161"/>
      <c r="E338" s="162" t="s">
        <v>3</v>
      </c>
      <c r="F338" s="253" t="s">
        <v>145</v>
      </c>
      <c r="G338" s="254"/>
      <c r="H338" s="254"/>
      <c r="I338" s="254"/>
      <c r="J338" s="161"/>
      <c r="K338" s="163" t="s">
        <v>3</v>
      </c>
      <c r="L338" s="161"/>
      <c r="M338" s="161"/>
      <c r="N338" s="161"/>
      <c r="O338" s="161"/>
      <c r="P338" s="161"/>
      <c r="Q338" s="161"/>
      <c r="R338" s="164"/>
      <c r="T338" s="165"/>
      <c r="U338" s="161"/>
      <c r="V338" s="161"/>
      <c r="W338" s="161"/>
      <c r="X338" s="161"/>
      <c r="Y338" s="161"/>
      <c r="Z338" s="161"/>
      <c r="AA338" s="166"/>
      <c r="AT338" s="167" t="s">
        <v>146</v>
      </c>
      <c r="AU338" s="167" t="s">
        <v>96</v>
      </c>
      <c r="AV338" s="10" t="s">
        <v>22</v>
      </c>
      <c r="AW338" s="10" t="s">
        <v>36</v>
      </c>
      <c r="AX338" s="10" t="s">
        <v>78</v>
      </c>
      <c r="AY338" s="167" t="s">
        <v>138</v>
      </c>
    </row>
    <row r="339" spans="2:65" s="11" customFormat="1" ht="22.5" customHeight="1">
      <c r="B339" s="168"/>
      <c r="C339" s="169"/>
      <c r="D339" s="169"/>
      <c r="E339" s="170" t="s">
        <v>3</v>
      </c>
      <c r="F339" s="255" t="s">
        <v>431</v>
      </c>
      <c r="G339" s="256"/>
      <c r="H339" s="256"/>
      <c r="I339" s="256"/>
      <c r="J339" s="169"/>
      <c r="K339" s="171">
        <v>364</v>
      </c>
      <c r="L339" s="169"/>
      <c r="M339" s="169"/>
      <c r="N339" s="169"/>
      <c r="O339" s="169"/>
      <c r="P339" s="169"/>
      <c r="Q339" s="169"/>
      <c r="R339" s="172"/>
      <c r="T339" s="173"/>
      <c r="U339" s="169"/>
      <c r="V339" s="169"/>
      <c r="W339" s="169"/>
      <c r="X339" s="169"/>
      <c r="Y339" s="169"/>
      <c r="Z339" s="169"/>
      <c r="AA339" s="174"/>
      <c r="AT339" s="175" t="s">
        <v>146</v>
      </c>
      <c r="AU339" s="175" t="s">
        <v>96</v>
      </c>
      <c r="AV339" s="11" t="s">
        <v>96</v>
      </c>
      <c r="AW339" s="11" t="s">
        <v>36</v>
      </c>
      <c r="AX339" s="11" t="s">
        <v>78</v>
      </c>
      <c r="AY339" s="175" t="s">
        <v>138</v>
      </c>
    </row>
    <row r="340" spans="2:65" s="10" customFormat="1" ht="22.5" customHeight="1">
      <c r="B340" s="160"/>
      <c r="C340" s="161"/>
      <c r="D340" s="161"/>
      <c r="E340" s="162" t="s">
        <v>3</v>
      </c>
      <c r="F340" s="257" t="s">
        <v>247</v>
      </c>
      <c r="G340" s="254"/>
      <c r="H340" s="254"/>
      <c r="I340" s="254"/>
      <c r="J340" s="161"/>
      <c r="K340" s="163" t="s">
        <v>3</v>
      </c>
      <c r="L340" s="161"/>
      <c r="M340" s="161"/>
      <c r="N340" s="161"/>
      <c r="O340" s="161"/>
      <c r="P340" s="161"/>
      <c r="Q340" s="161"/>
      <c r="R340" s="164"/>
      <c r="T340" s="165"/>
      <c r="U340" s="161"/>
      <c r="V340" s="161"/>
      <c r="W340" s="161"/>
      <c r="X340" s="161"/>
      <c r="Y340" s="161"/>
      <c r="Z340" s="161"/>
      <c r="AA340" s="166"/>
      <c r="AT340" s="167" t="s">
        <v>146</v>
      </c>
      <c r="AU340" s="167" t="s">
        <v>96</v>
      </c>
      <c r="AV340" s="10" t="s">
        <v>22</v>
      </c>
      <c r="AW340" s="10" t="s">
        <v>36</v>
      </c>
      <c r="AX340" s="10" t="s">
        <v>78</v>
      </c>
      <c r="AY340" s="167" t="s">
        <v>138</v>
      </c>
    </row>
    <row r="341" spans="2:65" s="11" customFormat="1" ht="22.5" customHeight="1">
      <c r="B341" s="168"/>
      <c r="C341" s="169"/>
      <c r="D341" s="169"/>
      <c r="E341" s="170" t="s">
        <v>3</v>
      </c>
      <c r="F341" s="255" t="s">
        <v>387</v>
      </c>
      <c r="G341" s="256"/>
      <c r="H341" s="256"/>
      <c r="I341" s="256"/>
      <c r="J341" s="169"/>
      <c r="K341" s="171">
        <v>40.32</v>
      </c>
      <c r="L341" s="169"/>
      <c r="M341" s="169"/>
      <c r="N341" s="169"/>
      <c r="O341" s="169"/>
      <c r="P341" s="169"/>
      <c r="Q341" s="169"/>
      <c r="R341" s="172"/>
      <c r="T341" s="173"/>
      <c r="U341" s="169"/>
      <c r="V341" s="169"/>
      <c r="W341" s="169"/>
      <c r="X341" s="169"/>
      <c r="Y341" s="169"/>
      <c r="Z341" s="169"/>
      <c r="AA341" s="174"/>
      <c r="AT341" s="175" t="s">
        <v>146</v>
      </c>
      <c r="AU341" s="175" t="s">
        <v>96</v>
      </c>
      <c r="AV341" s="11" t="s">
        <v>96</v>
      </c>
      <c r="AW341" s="11" t="s">
        <v>36</v>
      </c>
      <c r="AX341" s="11" t="s">
        <v>78</v>
      </c>
      <c r="AY341" s="175" t="s">
        <v>138</v>
      </c>
    </row>
    <row r="342" spans="2:65" s="10" customFormat="1" ht="22.5" customHeight="1">
      <c r="B342" s="160"/>
      <c r="C342" s="161"/>
      <c r="D342" s="161"/>
      <c r="E342" s="162" t="s">
        <v>3</v>
      </c>
      <c r="F342" s="257" t="s">
        <v>148</v>
      </c>
      <c r="G342" s="254"/>
      <c r="H342" s="254"/>
      <c r="I342" s="254"/>
      <c r="J342" s="161"/>
      <c r="K342" s="163" t="s">
        <v>3</v>
      </c>
      <c r="L342" s="161"/>
      <c r="M342" s="161"/>
      <c r="N342" s="161"/>
      <c r="O342" s="161"/>
      <c r="P342" s="161"/>
      <c r="Q342" s="161"/>
      <c r="R342" s="164"/>
      <c r="T342" s="165"/>
      <c r="U342" s="161"/>
      <c r="V342" s="161"/>
      <c r="W342" s="161"/>
      <c r="X342" s="161"/>
      <c r="Y342" s="161"/>
      <c r="Z342" s="161"/>
      <c r="AA342" s="166"/>
      <c r="AT342" s="167" t="s">
        <v>146</v>
      </c>
      <c r="AU342" s="167" t="s">
        <v>96</v>
      </c>
      <c r="AV342" s="10" t="s">
        <v>22</v>
      </c>
      <c r="AW342" s="10" t="s">
        <v>36</v>
      </c>
      <c r="AX342" s="10" t="s">
        <v>78</v>
      </c>
      <c r="AY342" s="167" t="s">
        <v>138</v>
      </c>
    </row>
    <row r="343" spans="2:65" s="11" customFormat="1" ht="22.5" customHeight="1">
      <c r="B343" s="168"/>
      <c r="C343" s="169"/>
      <c r="D343" s="169"/>
      <c r="E343" s="170" t="s">
        <v>3</v>
      </c>
      <c r="F343" s="255" t="s">
        <v>221</v>
      </c>
      <c r="G343" s="256"/>
      <c r="H343" s="256"/>
      <c r="I343" s="256"/>
      <c r="J343" s="169"/>
      <c r="K343" s="171">
        <v>263.89999999999998</v>
      </c>
      <c r="L343" s="169"/>
      <c r="M343" s="169"/>
      <c r="N343" s="169"/>
      <c r="O343" s="169"/>
      <c r="P343" s="169"/>
      <c r="Q343" s="169"/>
      <c r="R343" s="172"/>
      <c r="T343" s="173"/>
      <c r="U343" s="169"/>
      <c r="V343" s="169"/>
      <c r="W343" s="169"/>
      <c r="X343" s="169"/>
      <c r="Y343" s="169"/>
      <c r="Z343" s="169"/>
      <c r="AA343" s="174"/>
      <c r="AT343" s="175" t="s">
        <v>146</v>
      </c>
      <c r="AU343" s="175" t="s">
        <v>96</v>
      </c>
      <c r="AV343" s="11" t="s">
        <v>96</v>
      </c>
      <c r="AW343" s="11" t="s">
        <v>36</v>
      </c>
      <c r="AX343" s="11" t="s">
        <v>78</v>
      </c>
      <c r="AY343" s="175" t="s">
        <v>138</v>
      </c>
    </row>
    <row r="344" spans="2:65" s="10" customFormat="1" ht="22.5" customHeight="1">
      <c r="B344" s="160"/>
      <c r="C344" s="161"/>
      <c r="D344" s="161"/>
      <c r="E344" s="162" t="s">
        <v>3</v>
      </c>
      <c r="F344" s="257" t="s">
        <v>247</v>
      </c>
      <c r="G344" s="254"/>
      <c r="H344" s="254"/>
      <c r="I344" s="254"/>
      <c r="J344" s="161"/>
      <c r="K344" s="163" t="s">
        <v>3</v>
      </c>
      <c r="L344" s="161"/>
      <c r="M344" s="161"/>
      <c r="N344" s="161"/>
      <c r="O344" s="161"/>
      <c r="P344" s="161"/>
      <c r="Q344" s="161"/>
      <c r="R344" s="164"/>
      <c r="T344" s="165"/>
      <c r="U344" s="161"/>
      <c r="V344" s="161"/>
      <c r="W344" s="161"/>
      <c r="X344" s="161"/>
      <c r="Y344" s="161"/>
      <c r="Z344" s="161"/>
      <c r="AA344" s="166"/>
      <c r="AT344" s="167" t="s">
        <v>146</v>
      </c>
      <c r="AU344" s="167" t="s">
        <v>96</v>
      </c>
      <c r="AV344" s="10" t="s">
        <v>22</v>
      </c>
      <c r="AW344" s="10" t="s">
        <v>36</v>
      </c>
      <c r="AX344" s="10" t="s">
        <v>78</v>
      </c>
      <c r="AY344" s="167" t="s">
        <v>138</v>
      </c>
    </row>
    <row r="345" spans="2:65" s="11" customFormat="1" ht="22.5" customHeight="1">
      <c r="B345" s="168"/>
      <c r="C345" s="169"/>
      <c r="D345" s="169"/>
      <c r="E345" s="170" t="s">
        <v>3</v>
      </c>
      <c r="F345" s="255" t="s">
        <v>387</v>
      </c>
      <c r="G345" s="256"/>
      <c r="H345" s="256"/>
      <c r="I345" s="256"/>
      <c r="J345" s="169"/>
      <c r="K345" s="171">
        <v>40.32</v>
      </c>
      <c r="L345" s="169"/>
      <c r="M345" s="169"/>
      <c r="N345" s="169"/>
      <c r="O345" s="169"/>
      <c r="P345" s="169"/>
      <c r="Q345" s="169"/>
      <c r="R345" s="172"/>
      <c r="T345" s="173"/>
      <c r="U345" s="169"/>
      <c r="V345" s="169"/>
      <c r="W345" s="169"/>
      <c r="X345" s="169"/>
      <c r="Y345" s="169"/>
      <c r="Z345" s="169"/>
      <c r="AA345" s="174"/>
      <c r="AT345" s="175" t="s">
        <v>146</v>
      </c>
      <c r="AU345" s="175" t="s">
        <v>96</v>
      </c>
      <c r="AV345" s="11" t="s">
        <v>96</v>
      </c>
      <c r="AW345" s="11" t="s">
        <v>36</v>
      </c>
      <c r="AX345" s="11" t="s">
        <v>78</v>
      </c>
      <c r="AY345" s="175" t="s">
        <v>138</v>
      </c>
    </row>
    <row r="346" spans="2:65" s="12" customFormat="1" ht="22.5" customHeight="1">
      <c r="B346" s="176"/>
      <c r="C346" s="177"/>
      <c r="D346" s="177"/>
      <c r="E346" s="178" t="s">
        <v>3</v>
      </c>
      <c r="F346" s="258" t="s">
        <v>152</v>
      </c>
      <c r="G346" s="259"/>
      <c r="H346" s="259"/>
      <c r="I346" s="259"/>
      <c r="J346" s="177"/>
      <c r="K346" s="179">
        <v>708.54</v>
      </c>
      <c r="L346" s="177"/>
      <c r="M346" s="177"/>
      <c r="N346" s="177"/>
      <c r="O346" s="177"/>
      <c r="P346" s="177"/>
      <c r="Q346" s="177"/>
      <c r="R346" s="180"/>
      <c r="T346" s="181"/>
      <c r="U346" s="177"/>
      <c r="V346" s="177"/>
      <c r="W346" s="177"/>
      <c r="X346" s="177"/>
      <c r="Y346" s="177"/>
      <c r="Z346" s="177"/>
      <c r="AA346" s="182"/>
      <c r="AT346" s="183" t="s">
        <v>146</v>
      </c>
      <c r="AU346" s="183" t="s">
        <v>96</v>
      </c>
      <c r="AV346" s="12" t="s">
        <v>143</v>
      </c>
      <c r="AW346" s="12" t="s">
        <v>36</v>
      </c>
      <c r="AX346" s="12" t="s">
        <v>22</v>
      </c>
      <c r="AY346" s="183" t="s">
        <v>138</v>
      </c>
    </row>
    <row r="347" spans="2:65" s="1" customFormat="1" ht="31.5" customHeight="1">
      <c r="B347" s="124"/>
      <c r="C347" s="153" t="s">
        <v>432</v>
      </c>
      <c r="D347" s="153" t="s">
        <v>139</v>
      </c>
      <c r="E347" s="154" t="s">
        <v>433</v>
      </c>
      <c r="F347" s="249" t="s">
        <v>434</v>
      </c>
      <c r="G347" s="250"/>
      <c r="H347" s="250"/>
      <c r="I347" s="250"/>
      <c r="J347" s="155" t="s">
        <v>218</v>
      </c>
      <c r="K347" s="156">
        <v>40.32</v>
      </c>
      <c r="L347" s="251">
        <v>0</v>
      </c>
      <c r="M347" s="250"/>
      <c r="N347" s="252">
        <f>ROUND(L347*K347,2)</f>
        <v>0</v>
      </c>
      <c r="O347" s="250"/>
      <c r="P347" s="250"/>
      <c r="Q347" s="250"/>
      <c r="R347" s="126"/>
      <c r="T347" s="157" t="s">
        <v>3</v>
      </c>
      <c r="U347" s="42" t="s">
        <v>43</v>
      </c>
      <c r="V347" s="34"/>
      <c r="W347" s="158">
        <f>V347*K347</f>
        <v>0</v>
      </c>
      <c r="X347" s="158">
        <v>1.0200000000000001E-3</v>
      </c>
      <c r="Y347" s="158">
        <f>X347*K347</f>
        <v>4.11264E-2</v>
      </c>
      <c r="Z347" s="158">
        <v>0</v>
      </c>
      <c r="AA347" s="159">
        <f>Z347*K347</f>
        <v>0</v>
      </c>
      <c r="AR347" s="16" t="s">
        <v>143</v>
      </c>
      <c r="AT347" s="16" t="s">
        <v>139</v>
      </c>
      <c r="AU347" s="16" t="s">
        <v>96</v>
      </c>
      <c r="AY347" s="16" t="s">
        <v>138</v>
      </c>
      <c r="BE347" s="99">
        <f>IF(U347="základní",N347,0)</f>
        <v>0</v>
      </c>
      <c r="BF347" s="99">
        <f>IF(U347="snížená",N347,0)</f>
        <v>0</v>
      </c>
      <c r="BG347" s="99">
        <f>IF(U347="zákl. přenesená",N347,0)</f>
        <v>0</v>
      </c>
      <c r="BH347" s="99">
        <f>IF(U347="sníž. přenesená",N347,0)</f>
        <v>0</v>
      </c>
      <c r="BI347" s="99">
        <f>IF(U347="nulová",N347,0)</f>
        <v>0</v>
      </c>
      <c r="BJ347" s="16" t="s">
        <v>22</v>
      </c>
      <c r="BK347" s="99">
        <f>ROUND(L347*K347,2)</f>
        <v>0</v>
      </c>
      <c r="BL347" s="16" t="s">
        <v>143</v>
      </c>
      <c r="BM347" s="16" t="s">
        <v>435</v>
      </c>
    </row>
    <row r="348" spans="2:65" s="10" customFormat="1" ht="22.5" customHeight="1">
      <c r="B348" s="160"/>
      <c r="C348" s="161"/>
      <c r="D348" s="161"/>
      <c r="E348" s="162" t="s">
        <v>3</v>
      </c>
      <c r="F348" s="253" t="s">
        <v>247</v>
      </c>
      <c r="G348" s="254"/>
      <c r="H348" s="254"/>
      <c r="I348" s="254"/>
      <c r="J348" s="161"/>
      <c r="K348" s="163" t="s">
        <v>3</v>
      </c>
      <c r="L348" s="161"/>
      <c r="M348" s="161"/>
      <c r="N348" s="161"/>
      <c r="O348" s="161"/>
      <c r="P348" s="161"/>
      <c r="Q348" s="161"/>
      <c r="R348" s="164"/>
      <c r="T348" s="165"/>
      <c r="U348" s="161"/>
      <c r="V348" s="161"/>
      <c r="W348" s="161"/>
      <c r="X348" s="161"/>
      <c r="Y348" s="161"/>
      <c r="Z348" s="161"/>
      <c r="AA348" s="166"/>
      <c r="AT348" s="167" t="s">
        <v>146</v>
      </c>
      <c r="AU348" s="167" t="s">
        <v>96</v>
      </c>
      <c r="AV348" s="10" t="s">
        <v>22</v>
      </c>
      <c r="AW348" s="10" t="s">
        <v>36</v>
      </c>
      <c r="AX348" s="10" t="s">
        <v>78</v>
      </c>
      <c r="AY348" s="167" t="s">
        <v>138</v>
      </c>
    </row>
    <row r="349" spans="2:65" s="11" customFormat="1" ht="22.5" customHeight="1">
      <c r="B349" s="168"/>
      <c r="C349" s="169"/>
      <c r="D349" s="169"/>
      <c r="E349" s="170" t="s">
        <v>3</v>
      </c>
      <c r="F349" s="255" t="s">
        <v>387</v>
      </c>
      <c r="G349" s="256"/>
      <c r="H349" s="256"/>
      <c r="I349" s="256"/>
      <c r="J349" s="169"/>
      <c r="K349" s="171">
        <v>40.32</v>
      </c>
      <c r="L349" s="169"/>
      <c r="M349" s="169"/>
      <c r="N349" s="169"/>
      <c r="O349" s="169"/>
      <c r="P349" s="169"/>
      <c r="Q349" s="169"/>
      <c r="R349" s="172"/>
      <c r="T349" s="173"/>
      <c r="U349" s="169"/>
      <c r="V349" s="169"/>
      <c r="W349" s="169"/>
      <c r="X349" s="169"/>
      <c r="Y349" s="169"/>
      <c r="Z349" s="169"/>
      <c r="AA349" s="174"/>
      <c r="AT349" s="175" t="s">
        <v>146</v>
      </c>
      <c r="AU349" s="175" t="s">
        <v>96</v>
      </c>
      <c r="AV349" s="11" t="s">
        <v>96</v>
      </c>
      <c r="AW349" s="11" t="s">
        <v>36</v>
      </c>
      <c r="AX349" s="11" t="s">
        <v>78</v>
      </c>
      <c r="AY349" s="175" t="s">
        <v>138</v>
      </c>
    </row>
    <row r="350" spans="2:65" s="12" customFormat="1" ht="22.5" customHeight="1">
      <c r="B350" s="176"/>
      <c r="C350" s="177"/>
      <c r="D350" s="177"/>
      <c r="E350" s="178" t="s">
        <v>3</v>
      </c>
      <c r="F350" s="258" t="s">
        <v>152</v>
      </c>
      <c r="G350" s="259"/>
      <c r="H350" s="259"/>
      <c r="I350" s="259"/>
      <c r="J350" s="177"/>
      <c r="K350" s="179">
        <v>40.32</v>
      </c>
      <c r="L350" s="177"/>
      <c r="M350" s="177"/>
      <c r="N350" s="177"/>
      <c r="O350" s="177"/>
      <c r="P350" s="177"/>
      <c r="Q350" s="177"/>
      <c r="R350" s="180"/>
      <c r="T350" s="181"/>
      <c r="U350" s="177"/>
      <c r="V350" s="177"/>
      <c r="W350" s="177"/>
      <c r="X350" s="177"/>
      <c r="Y350" s="177"/>
      <c r="Z350" s="177"/>
      <c r="AA350" s="182"/>
      <c r="AT350" s="183" t="s">
        <v>146</v>
      </c>
      <c r="AU350" s="183" t="s">
        <v>96</v>
      </c>
      <c r="AV350" s="12" t="s">
        <v>143</v>
      </c>
      <c r="AW350" s="12" t="s">
        <v>36</v>
      </c>
      <c r="AX350" s="12" t="s">
        <v>22</v>
      </c>
      <c r="AY350" s="183" t="s">
        <v>138</v>
      </c>
    </row>
    <row r="351" spans="2:65" s="1" customFormat="1" ht="31.5" customHeight="1">
      <c r="B351" s="124"/>
      <c r="C351" s="153" t="s">
        <v>436</v>
      </c>
      <c r="D351" s="153" t="s">
        <v>139</v>
      </c>
      <c r="E351" s="154" t="s">
        <v>437</v>
      </c>
      <c r="F351" s="249" t="s">
        <v>438</v>
      </c>
      <c r="G351" s="250"/>
      <c r="H351" s="250"/>
      <c r="I351" s="250"/>
      <c r="J351" s="155" t="s">
        <v>277</v>
      </c>
      <c r="K351" s="156">
        <v>35</v>
      </c>
      <c r="L351" s="251">
        <v>0</v>
      </c>
      <c r="M351" s="250"/>
      <c r="N351" s="252">
        <f>ROUND(L351*K351,2)</f>
        <v>0</v>
      </c>
      <c r="O351" s="250"/>
      <c r="P351" s="250"/>
      <c r="Q351" s="250"/>
      <c r="R351" s="126"/>
      <c r="T351" s="157" t="s">
        <v>3</v>
      </c>
      <c r="U351" s="42" t="s">
        <v>43</v>
      </c>
      <c r="V351" s="34"/>
      <c r="W351" s="158">
        <f>V351*K351</f>
        <v>0</v>
      </c>
      <c r="X351" s="158">
        <v>0.29221000000000003</v>
      </c>
      <c r="Y351" s="158">
        <f>X351*K351</f>
        <v>10.227350000000001</v>
      </c>
      <c r="Z351" s="158">
        <v>0</v>
      </c>
      <c r="AA351" s="159">
        <f>Z351*K351</f>
        <v>0</v>
      </c>
      <c r="AR351" s="16" t="s">
        <v>143</v>
      </c>
      <c r="AT351" s="16" t="s">
        <v>139</v>
      </c>
      <c r="AU351" s="16" t="s">
        <v>96</v>
      </c>
      <c r="AY351" s="16" t="s">
        <v>138</v>
      </c>
      <c r="BE351" s="99">
        <f>IF(U351="základní",N351,0)</f>
        <v>0</v>
      </c>
      <c r="BF351" s="99">
        <f>IF(U351="snížená",N351,0)</f>
        <v>0</v>
      </c>
      <c r="BG351" s="99">
        <f>IF(U351="zákl. přenesená",N351,0)</f>
        <v>0</v>
      </c>
      <c r="BH351" s="99">
        <f>IF(U351="sníž. přenesená",N351,0)</f>
        <v>0</v>
      </c>
      <c r="BI351" s="99">
        <f>IF(U351="nulová",N351,0)</f>
        <v>0</v>
      </c>
      <c r="BJ351" s="16" t="s">
        <v>22</v>
      </c>
      <c r="BK351" s="99">
        <f>ROUND(L351*K351,2)</f>
        <v>0</v>
      </c>
      <c r="BL351" s="16" t="s">
        <v>143</v>
      </c>
      <c r="BM351" s="16" t="s">
        <v>439</v>
      </c>
    </row>
    <row r="352" spans="2:65" s="11" customFormat="1" ht="22.5" customHeight="1">
      <c r="B352" s="168"/>
      <c r="C352" s="169"/>
      <c r="D352" s="169"/>
      <c r="E352" s="170" t="s">
        <v>3</v>
      </c>
      <c r="F352" s="260" t="s">
        <v>340</v>
      </c>
      <c r="G352" s="256"/>
      <c r="H352" s="256"/>
      <c r="I352" s="256"/>
      <c r="J352" s="169"/>
      <c r="K352" s="171">
        <v>35</v>
      </c>
      <c r="L352" s="169"/>
      <c r="M352" s="169"/>
      <c r="N352" s="169"/>
      <c r="O352" s="169"/>
      <c r="P352" s="169"/>
      <c r="Q352" s="169"/>
      <c r="R352" s="172"/>
      <c r="T352" s="173"/>
      <c r="U352" s="169"/>
      <c r="V352" s="169"/>
      <c r="W352" s="169"/>
      <c r="X352" s="169"/>
      <c r="Y352" s="169"/>
      <c r="Z352" s="169"/>
      <c r="AA352" s="174"/>
      <c r="AT352" s="175" t="s">
        <v>146</v>
      </c>
      <c r="AU352" s="175" t="s">
        <v>96</v>
      </c>
      <c r="AV352" s="11" t="s">
        <v>96</v>
      </c>
      <c r="AW352" s="11" t="s">
        <v>36</v>
      </c>
      <c r="AX352" s="11" t="s">
        <v>78</v>
      </c>
      <c r="AY352" s="175" t="s">
        <v>138</v>
      </c>
    </row>
    <row r="353" spans="2:65" s="12" customFormat="1" ht="22.5" customHeight="1">
      <c r="B353" s="176"/>
      <c r="C353" s="177"/>
      <c r="D353" s="177"/>
      <c r="E353" s="178" t="s">
        <v>3</v>
      </c>
      <c r="F353" s="258" t="s">
        <v>152</v>
      </c>
      <c r="G353" s="259"/>
      <c r="H353" s="259"/>
      <c r="I353" s="259"/>
      <c r="J353" s="177"/>
      <c r="K353" s="179">
        <v>35</v>
      </c>
      <c r="L353" s="177"/>
      <c r="M353" s="177"/>
      <c r="N353" s="177"/>
      <c r="O353" s="177"/>
      <c r="P353" s="177"/>
      <c r="Q353" s="177"/>
      <c r="R353" s="180"/>
      <c r="T353" s="181"/>
      <c r="U353" s="177"/>
      <c r="V353" s="177"/>
      <c r="W353" s="177"/>
      <c r="X353" s="177"/>
      <c r="Y353" s="177"/>
      <c r="Z353" s="177"/>
      <c r="AA353" s="182"/>
      <c r="AT353" s="183" t="s">
        <v>146</v>
      </c>
      <c r="AU353" s="183" t="s">
        <v>96</v>
      </c>
      <c r="AV353" s="12" t="s">
        <v>143</v>
      </c>
      <c r="AW353" s="12" t="s">
        <v>36</v>
      </c>
      <c r="AX353" s="12" t="s">
        <v>22</v>
      </c>
      <c r="AY353" s="183" t="s">
        <v>138</v>
      </c>
    </row>
    <row r="354" spans="2:65" s="1" customFormat="1" ht="22.5" customHeight="1">
      <c r="B354" s="124"/>
      <c r="C354" s="184" t="s">
        <v>440</v>
      </c>
      <c r="D354" s="184" t="s">
        <v>227</v>
      </c>
      <c r="E354" s="185" t="s">
        <v>441</v>
      </c>
      <c r="F354" s="261" t="s">
        <v>442</v>
      </c>
      <c r="G354" s="262"/>
      <c r="H354" s="262"/>
      <c r="I354" s="262"/>
      <c r="J354" s="186" t="s">
        <v>323</v>
      </c>
      <c r="K354" s="187">
        <v>35</v>
      </c>
      <c r="L354" s="263">
        <v>0</v>
      </c>
      <c r="M354" s="262"/>
      <c r="N354" s="264">
        <f>ROUND(L354*K354,2)</f>
        <v>0</v>
      </c>
      <c r="O354" s="250"/>
      <c r="P354" s="250"/>
      <c r="Q354" s="250"/>
      <c r="R354" s="126"/>
      <c r="T354" s="157" t="s">
        <v>3</v>
      </c>
      <c r="U354" s="42" t="s">
        <v>43</v>
      </c>
      <c r="V354" s="34"/>
      <c r="W354" s="158">
        <f>V354*K354</f>
        <v>0</v>
      </c>
      <c r="X354" s="158">
        <v>3.5000000000000003E-2</v>
      </c>
      <c r="Y354" s="158">
        <f>X354*K354</f>
        <v>1.2250000000000001</v>
      </c>
      <c r="Z354" s="158">
        <v>0</v>
      </c>
      <c r="AA354" s="159">
        <f>Z354*K354</f>
        <v>0</v>
      </c>
      <c r="AR354" s="16" t="s">
        <v>186</v>
      </c>
      <c r="AT354" s="16" t="s">
        <v>227</v>
      </c>
      <c r="AU354" s="16" t="s">
        <v>96</v>
      </c>
      <c r="AY354" s="16" t="s">
        <v>138</v>
      </c>
      <c r="BE354" s="99">
        <f>IF(U354="základní",N354,0)</f>
        <v>0</v>
      </c>
      <c r="BF354" s="99">
        <f>IF(U354="snížená",N354,0)</f>
        <v>0</v>
      </c>
      <c r="BG354" s="99">
        <f>IF(U354="zákl. přenesená",N354,0)</f>
        <v>0</v>
      </c>
      <c r="BH354" s="99">
        <f>IF(U354="sníž. přenesená",N354,0)</f>
        <v>0</v>
      </c>
      <c r="BI354" s="99">
        <f>IF(U354="nulová",N354,0)</f>
        <v>0</v>
      </c>
      <c r="BJ354" s="16" t="s">
        <v>22</v>
      </c>
      <c r="BK354" s="99">
        <f>ROUND(L354*K354,2)</f>
        <v>0</v>
      </c>
      <c r="BL354" s="16" t="s">
        <v>143</v>
      </c>
      <c r="BM354" s="16" t="s">
        <v>443</v>
      </c>
    </row>
    <row r="355" spans="2:65" s="1" customFormat="1" ht="22.5" customHeight="1">
      <c r="B355" s="124"/>
      <c r="C355" s="184" t="s">
        <v>444</v>
      </c>
      <c r="D355" s="184" t="s">
        <v>227</v>
      </c>
      <c r="E355" s="185" t="s">
        <v>445</v>
      </c>
      <c r="F355" s="261" t="s">
        <v>446</v>
      </c>
      <c r="G355" s="262"/>
      <c r="H355" s="262"/>
      <c r="I355" s="262"/>
      <c r="J355" s="186" t="s">
        <v>323</v>
      </c>
      <c r="K355" s="187">
        <v>35</v>
      </c>
      <c r="L355" s="263">
        <v>0</v>
      </c>
      <c r="M355" s="262"/>
      <c r="N355" s="264">
        <f>ROUND(L355*K355,2)</f>
        <v>0</v>
      </c>
      <c r="O355" s="250"/>
      <c r="P355" s="250"/>
      <c r="Q355" s="250"/>
      <c r="R355" s="126"/>
      <c r="T355" s="157" t="s">
        <v>3</v>
      </c>
      <c r="U355" s="42" t="s">
        <v>43</v>
      </c>
      <c r="V355" s="34"/>
      <c r="W355" s="158">
        <f>V355*K355</f>
        <v>0</v>
      </c>
      <c r="X355" s="158">
        <v>2.7000000000000001E-3</v>
      </c>
      <c r="Y355" s="158">
        <f>X355*K355</f>
        <v>9.4500000000000001E-2</v>
      </c>
      <c r="Z355" s="158">
        <v>0</v>
      </c>
      <c r="AA355" s="159">
        <f>Z355*K355</f>
        <v>0</v>
      </c>
      <c r="AR355" s="16" t="s">
        <v>186</v>
      </c>
      <c r="AT355" s="16" t="s">
        <v>227</v>
      </c>
      <c r="AU355" s="16" t="s">
        <v>96</v>
      </c>
      <c r="AY355" s="16" t="s">
        <v>138</v>
      </c>
      <c r="BE355" s="99">
        <f>IF(U355="základní",N355,0)</f>
        <v>0</v>
      </c>
      <c r="BF355" s="99">
        <f>IF(U355="snížená",N355,0)</f>
        <v>0</v>
      </c>
      <c r="BG355" s="99">
        <f>IF(U355="zákl. přenesená",N355,0)</f>
        <v>0</v>
      </c>
      <c r="BH355" s="99">
        <f>IF(U355="sníž. přenesená",N355,0)</f>
        <v>0</v>
      </c>
      <c r="BI355" s="99">
        <f>IF(U355="nulová",N355,0)</f>
        <v>0</v>
      </c>
      <c r="BJ355" s="16" t="s">
        <v>22</v>
      </c>
      <c r="BK355" s="99">
        <f>ROUND(L355*K355,2)</f>
        <v>0</v>
      </c>
      <c r="BL355" s="16" t="s">
        <v>143</v>
      </c>
      <c r="BM355" s="16" t="s">
        <v>447</v>
      </c>
    </row>
    <row r="356" spans="2:65" s="1" customFormat="1" ht="57" customHeight="1">
      <c r="B356" s="124"/>
      <c r="C356" s="153" t="s">
        <v>448</v>
      </c>
      <c r="D356" s="153" t="s">
        <v>139</v>
      </c>
      <c r="E356" s="154" t="s">
        <v>449</v>
      </c>
      <c r="F356" s="249" t="s">
        <v>450</v>
      </c>
      <c r="G356" s="250"/>
      <c r="H356" s="250"/>
      <c r="I356" s="250"/>
      <c r="J356" s="155" t="s">
        <v>451</v>
      </c>
      <c r="K356" s="156">
        <v>1</v>
      </c>
      <c r="L356" s="251">
        <v>0</v>
      </c>
      <c r="M356" s="250"/>
      <c r="N356" s="252">
        <f>ROUND(L356*K356,2)</f>
        <v>0</v>
      </c>
      <c r="O356" s="250"/>
      <c r="P356" s="250"/>
      <c r="Q356" s="250"/>
      <c r="R356" s="126"/>
      <c r="T356" s="157" t="s">
        <v>3</v>
      </c>
      <c r="U356" s="42" t="s">
        <v>43</v>
      </c>
      <c r="V356" s="34"/>
      <c r="W356" s="158">
        <f>V356*K356</f>
        <v>0</v>
      </c>
      <c r="X356" s="158">
        <v>0</v>
      </c>
      <c r="Y356" s="158">
        <f>X356*K356</f>
        <v>0</v>
      </c>
      <c r="Z356" s="158">
        <v>0</v>
      </c>
      <c r="AA356" s="159">
        <f>Z356*K356</f>
        <v>0</v>
      </c>
      <c r="AR356" s="16" t="s">
        <v>143</v>
      </c>
      <c r="AT356" s="16" t="s">
        <v>139</v>
      </c>
      <c r="AU356" s="16" t="s">
        <v>96</v>
      </c>
      <c r="AY356" s="16" t="s">
        <v>138</v>
      </c>
      <c r="BE356" s="99">
        <f>IF(U356="základní",N356,0)</f>
        <v>0</v>
      </c>
      <c r="BF356" s="99">
        <f>IF(U356="snížená",N356,0)</f>
        <v>0</v>
      </c>
      <c r="BG356" s="99">
        <f>IF(U356="zákl. přenesená",N356,0)</f>
        <v>0</v>
      </c>
      <c r="BH356" s="99">
        <f>IF(U356="sníž. přenesená",N356,0)</f>
        <v>0</v>
      </c>
      <c r="BI356" s="99">
        <f>IF(U356="nulová",N356,0)</f>
        <v>0</v>
      </c>
      <c r="BJ356" s="16" t="s">
        <v>22</v>
      </c>
      <c r="BK356" s="99">
        <f>ROUND(L356*K356,2)</f>
        <v>0</v>
      </c>
      <c r="BL356" s="16" t="s">
        <v>143</v>
      </c>
      <c r="BM356" s="16" t="s">
        <v>452</v>
      </c>
    </row>
    <row r="357" spans="2:65" s="1" customFormat="1" ht="22.5" customHeight="1">
      <c r="B357" s="124"/>
      <c r="C357" s="153" t="s">
        <v>453</v>
      </c>
      <c r="D357" s="153" t="s">
        <v>139</v>
      </c>
      <c r="E357" s="154" t="s">
        <v>454</v>
      </c>
      <c r="F357" s="249" t="s">
        <v>455</v>
      </c>
      <c r="G357" s="250"/>
      <c r="H357" s="250"/>
      <c r="I357" s="250"/>
      <c r="J357" s="155" t="s">
        <v>451</v>
      </c>
      <c r="K357" s="156">
        <v>1</v>
      </c>
      <c r="L357" s="251">
        <v>0</v>
      </c>
      <c r="M357" s="250"/>
      <c r="N357" s="252">
        <f>ROUND(L357*K357,2)</f>
        <v>0</v>
      </c>
      <c r="O357" s="250"/>
      <c r="P357" s="250"/>
      <c r="Q357" s="250"/>
      <c r="R357" s="126"/>
      <c r="T357" s="157" t="s">
        <v>3</v>
      </c>
      <c r="U357" s="42" t="s">
        <v>43</v>
      </c>
      <c r="V357" s="34"/>
      <c r="W357" s="158">
        <f>V357*K357</f>
        <v>0</v>
      </c>
      <c r="X357" s="158">
        <v>0</v>
      </c>
      <c r="Y357" s="158">
        <f>X357*K357</f>
        <v>0</v>
      </c>
      <c r="Z357" s="158">
        <v>0</v>
      </c>
      <c r="AA357" s="159">
        <f>Z357*K357</f>
        <v>0</v>
      </c>
      <c r="AR357" s="16" t="s">
        <v>143</v>
      </c>
      <c r="AT357" s="16" t="s">
        <v>139</v>
      </c>
      <c r="AU357" s="16" t="s">
        <v>96</v>
      </c>
      <c r="AY357" s="16" t="s">
        <v>138</v>
      </c>
      <c r="BE357" s="99">
        <f>IF(U357="základní",N357,0)</f>
        <v>0</v>
      </c>
      <c r="BF357" s="99">
        <f>IF(U357="snížená",N357,0)</f>
        <v>0</v>
      </c>
      <c r="BG357" s="99">
        <f>IF(U357="zákl. přenesená",N357,0)</f>
        <v>0</v>
      </c>
      <c r="BH357" s="99">
        <f>IF(U357="sníž. přenesená",N357,0)</f>
        <v>0</v>
      </c>
      <c r="BI357" s="99">
        <f>IF(U357="nulová",N357,0)</f>
        <v>0</v>
      </c>
      <c r="BJ357" s="16" t="s">
        <v>22</v>
      </c>
      <c r="BK357" s="99">
        <f>ROUND(L357*K357,2)</f>
        <v>0</v>
      </c>
      <c r="BL357" s="16" t="s">
        <v>143</v>
      </c>
      <c r="BM357" s="16" t="s">
        <v>456</v>
      </c>
    </row>
    <row r="358" spans="2:65" s="9" customFormat="1" ht="29.85" customHeight="1">
      <c r="B358" s="142"/>
      <c r="C358" s="143"/>
      <c r="D358" s="152" t="s">
        <v>114</v>
      </c>
      <c r="E358" s="152"/>
      <c r="F358" s="152"/>
      <c r="G358" s="152"/>
      <c r="H358" s="152"/>
      <c r="I358" s="152"/>
      <c r="J358" s="152"/>
      <c r="K358" s="152"/>
      <c r="L358" s="152"/>
      <c r="M358" s="152"/>
      <c r="N358" s="270">
        <f>BK358</f>
        <v>0</v>
      </c>
      <c r="O358" s="271"/>
      <c r="P358" s="271"/>
      <c r="Q358" s="271"/>
      <c r="R358" s="145"/>
      <c r="T358" s="146"/>
      <c r="U358" s="143"/>
      <c r="V358" s="143"/>
      <c r="W358" s="147">
        <f>W359</f>
        <v>0</v>
      </c>
      <c r="X358" s="143"/>
      <c r="Y358" s="147">
        <f>Y359</f>
        <v>0</v>
      </c>
      <c r="Z358" s="143"/>
      <c r="AA358" s="148">
        <f>AA359</f>
        <v>0</v>
      </c>
      <c r="AR358" s="149" t="s">
        <v>22</v>
      </c>
      <c r="AT358" s="150" t="s">
        <v>77</v>
      </c>
      <c r="AU358" s="150" t="s">
        <v>22</v>
      </c>
      <c r="AY358" s="149" t="s">
        <v>138</v>
      </c>
      <c r="BK358" s="151">
        <f>BK359</f>
        <v>0</v>
      </c>
    </row>
    <row r="359" spans="2:65" s="1" customFormat="1" ht="44.25" customHeight="1">
      <c r="B359" s="124"/>
      <c r="C359" s="153" t="s">
        <v>457</v>
      </c>
      <c r="D359" s="153" t="s">
        <v>139</v>
      </c>
      <c r="E359" s="154" t="s">
        <v>458</v>
      </c>
      <c r="F359" s="249" t="s">
        <v>459</v>
      </c>
      <c r="G359" s="250"/>
      <c r="H359" s="250"/>
      <c r="I359" s="250"/>
      <c r="J359" s="155" t="s">
        <v>230</v>
      </c>
      <c r="K359" s="156">
        <v>179.893</v>
      </c>
      <c r="L359" s="251">
        <v>0</v>
      </c>
      <c r="M359" s="250"/>
      <c r="N359" s="252">
        <f>ROUND(L359*K359,2)</f>
        <v>0</v>
      </c>
      <c r="O359" s="250"/>
      <c r="P359" s="250"/>
      <c r="Q359" s="250"/>
      <c r="R359" s="126"/>
      <c r="T359" s="157" t="s">
        <v>3</v>
      </c>
      <c r="U359" s="42" t="s">
        <v>43</v>
      </c>
      <c r="V359" s="34"/>
      <c r="W359" s="158">
        <f>V359*K359</f>
        <v>0</v>
      </c>
      <c r="X359" s="158">
        <v>0</v>
      </c>
      <c r="Y359" s="158">
        <f>X359*K359</f>
        <v>0</v>
      </c>
      <c r="Z359" s="158">
        <v>0</v>
      </c>
      <c r="AA359" s="159">
        <f>Z359*K359</f>
        <v>0</v>
      </c>
      <c r="AR359" s="16" t="s">
        <v>143</v>
      </c>
      <c r="AT359" s="16" t="s">
        <v>139</v>
      </c>
      <c r="AU359" s="16" t="s">
        <v>96</v>
      </c>
      <c r="AY359" s="16" t="s">
        <v>138</v>
      </c>
      <c r="BE359" s="99">
        <f>IF(U359="základní",N359,0)</f>
        <v>0</v>
      </c>
      <c r="BF359" s="99">
        <f>IF(U359="snížená",N359,0)</f>
        <v>0</v>
      </c>
      <c r="BG359" s="99">
        <f>IF(U359="zákl. přenesená",N359,0)</f>
        <v>0</v>
      </c>
      <c r="BH359" s="99">
        <f>IF(U359="sníž. přenesená",N359,0)</f>
        <v>0</v>
      </c>
      <c r="BI359" s="99">
        <f>IF(U359="nulová",N359,0)</f>
        <v>0</v>
      </c>
      <c r="BJ359" s="16" t="s">
        <v>22</v>
      </c>
      <c r="BK359" s="99">
        <f>ROUND(L359*K359,2)</f>
        <v>0</v>
      </c>
      <c r="BL359" s="16" t="s">
        <v>143</v>
      </c>
      <c r="BM359" s="16" t="s">
        <v>460</v>
      </c>
    </row>
    <row r="360" spans="2:65" s="1" customFormat="1" ht="49.9" customHeight="1">
      <c r="B360" s="33"/>
      <c r="C360" s="34"/>
      <c r="D360" s="144" t="s">
        <v>461</v>
      </c>
      <c r="E360" s="34"/>
      <c r="F360" s="34"/>
      <c r="G360" s="34"/>
      <c r="H360" s="34"/>
      <c r="I360" s="34"/>
      <c r="J360" s="34"/>
      <c r="K360" s="34"/>
      <c r="L360" s="34"/>
      <c r="M360" s="34"/>
      <c r="N360" s="272">
        <f>BK360</f>
        <v>0</v>
      </c>
      <c r="O360" s="273"/>
      <c r="P360" s="273"/>
      <c r="Q360" s="273"/>
      <c r="R360" s="35"/>
      <c r="T360" s="188"/>
      <c r="U360" s="54"/>
      <c r="V360" s="54"/>
      <c r="W360" s="54"/>
      <c r="X360" s="54"/>
      <c r="Y360" s="54"/>
      <c r="Z360" s="54"/>
      <c r="AA360" s="56"/>
      <c r="AT360" s="16" t="s">
        <v>77</v>
      </c>
      <c r="AU360" s="16" t="s">
        <v>78</v>
      </c>
      <c r="AY360" s="16" t="s">
        <v>462</v>
      </c>
      <c r="BK360" s="99">
        <v>0</v>
      </c>
    </row>
    <row r="361" spans="2:65" s="1" customFormat="1" ht="6.95" customHeight="1">
      <c r="B361" s="57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9"/>
    </row>
  </sheetData>
  <mergeCells count="430">
    <mergeCell ref="N360:Q360"/>
    <mergeCell ref="H1:K1"/>
    <mergeCell ref="S2:AC2"/>
    <mergeCell ref="F357:I357"/>
    <mergeCell ref="L357:M357"/>
    <mergeCell ref="N357:Q357"/>
    <mergeCell ref="F359:I359"/>
    <mergeCell ref="L359:M359"/>
    <mergeCell ref="N359:Q359"/>
    <mergeCell ref="N123:Q123"/>
    <mergeCell ref="N124:Q124"/>
    <mergeCell ref="N125:Q125"/>
    <mergeCell ref="N215:Q215"/>
    <mergeCell ref="N228:Q228"/>
    <mergeCell ref="N278:Q278"/>
    <mergeCell ref="N319:Q319"/>
    <mergeCell ref="N323:Q323"/>
    <mergeCell ref="N358:Q358"/>
    <mergeCell ref="F352:I352"/>
    <mergeCell ref="F353:I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47:I347"/>
    <mergeCell ref="L347:M347"/>
    <mergeCell ref="N347:Q347"/>
    <mergeCell ref="F348:I348"/>
    <mergeCell ref="F349:I349"/>
    <mergeCell ref="F350:I350"/>
    <mergeCell ref="F351:I351"/>
    <mergeCell ref="L351:M351"/>
    <mergeCell ref="N351:Q351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N332:Q332"/>
    <mergeCell ref="F333:I333"/>
    <mergeCell ref="L333:M333"/>
    <mergeCell ref="N333:Q333"/>
    <mergeCell ref="F334:I334"/>
    <mergeCell ref="F335:I335"/>
    <mergeCell ref="F336:I336"/>
    <mergeCell ref="F337:I337"/>
    <mergeCell ref="L337:M337"/>
    <mergeCell ref="N337:Q337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L332:M332"/>
    <mergeCell ref="F317:I317"/>
    <mergeCell ref="F318:I318"/>
    <mergeCell ref="F320:I320"/>
    <mergeCell ref="L320:M320"/>
    <mergeCell ref="N320:Q320"/>
    <mergeCell ref="F321:I321"/>
    <mergeCell ref="F322:I322"/>
    <mergeCell ref="F324:I324"/>
    <mergeCell ref="L324:M324"/>
    <mergeCell ref="N324:Q324"/>
    <mergeCell ref="F310:I310"/>
    <mergeCell ref="F311:I311"/>
    <mergeCell ref="F312:I312"/>
    <mergeCell ref="F313:I313"/>
    <mergeCell ref="L313:M313"/>
    <mergeCell ref="N313:Q313"/>
    <mergeCell ref="F314:I314"/>
    <mergeCell ref="F315:I315"/>
    <mergeCell ref="F316:I316"/>
    <mergeCell ref="F303:I303"/>
    <mergeCell ref="L303:M303"/>
    <mergeCell ref="N303:Q303"/>
    <mergeCell ref="F304:I304"/>
    <mergeCell ref="F305:I305"/>
    <mergeCell ref="F306:I306"/>
    <mergeCell ref="F307:I307"/>
    <mergeCell ref="F308:I308"/>
    <mergeCell ref="F309:I309"/>
    <mergeCell ref="L309:M309"/>
    <mergeCell ref="N309:Q309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F302:I302"/>
    <mergeCell ref="F291:I291"/>
    <mergeCell ref="L291:M291"/>
    <mergeCell ref="N291:Q291"/>
    <mergeCell ref="F292:I292"/>
    <mergeCell ref="F293:I293"/>
    <mergeCell ref="F294:I294"/>
    <mergeCell ref="F295:I295"/>
    <mergeCell ref="L295:M295"/>
    <mergeCell ref="N295:Q295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F279:I279"/>
    <mergeCell ref="L279:M279"/>
    <mergeCell ref="N279:Q279"/>
    <mergeCell ref="F280:I280"/>
    <mergeCell ref="F281:I281"/>
    <mergeCell ref="F282:I282"/>
    <mergeCell ref="F283:I283"/>
    <mergeCell ref="L283:M283"/>
    <mergeCell ref="N283:Q283"/>
    <mergeCell ref="F271:I271"/>
    <mergeCell ref="F272:I272"/>
    <mergeCell ref="F273:I273"/>
    <mergeCell ref="L273:M273"/>
    <mergeCell ref="N273:Q273"/>
    <mergeCell ref="F274:I274"/>
    <mergeCell ref="F275:I275"/>
    <mergeCell ref="F276:I276"/>
    <mergeCell ref="F277:I27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56:I256"/>
    <mergeCell ref="L256:M256"/>
    <mergeCell ref="N256:Q256"/>
    <mergeCell ref="F257:I257"/>
    <mergeCell ref="F258:I258"/>
    <mergeCell ref="F259:I259"/>
    <mergeCell ref="F260:I260"/>
    <mergeCell ref="L260:M260"/>
    <mergeCell ref="N260:Q260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L255:M255"/>
    <mergeCell ref="N255:Q255"/>
    <mergeCell ref="F242:I242"/>
    <mergeCell ref="F243:I243"/>
    <mergeCell ref="F244:I244"/>
    <mergeCell ref="F245:I245"/>
    <mergeCell ref="F246:I246"/>
    <mergeCell ref="F247:I247"/>
    <mergeCell ref="L247:M247"/>
    <mergeCell ref="N247:Q247"/>
    <mergeCell ref="F248:I248"/>
    <mergeCell ref="F237:I237"/>
    <mergeCell ref="L237:M237"/>
    <mergeCell ref="N237:Q237"/>
    <mergeCell ref="F238:I238"/>
    <mergeCell ref="L238:M238"/>
    <mergeCell ref="N238:Q238"/>
    <mergeCell ref="F239:I239"/>
    <mergeCell ref="F240:I240"/>
    <mergeCell ref="F241:I241"/>
    <mergeCell ref="F230:I230"/>
    <mergeCell ref="F231:I231"/>
    <mergeCell ref="F232:I232"/>
    <mergeCell ref="F233:I233"/>
    <mergeCell ref="L233:M233"/>
    <mergeCell ref="N233:Q233"/>
    <mergeCell ref="F234:I234"/>
    <mergeCell ref="F235:I235"/>
    <mergeCell ref="F236:I236"/>
    <mergeCell ref="F224:I224"/>
    <mergeCell ref="F225:I225"/>
    <mergeCell ref="L225:M225"/>
    <mergeCell ref="N225:Q225"/>
    <mergeCell ref="F226:I226"/>
    <mergeCell ref="F227:I227"/>
    <mergeCell ref="F229:I229"/>
    <mergeCell ref="L229:M229"/>
    <mergeCell ref="N229:Q229"/>
    <mergeCell ref="F217:I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13:I213"/>
    <mergeCell ref="L213:M213"/>
    <mergeCell ref="N213:Q213"/>
    <mergeCell ref="F214:I214"/>
    <mergeCell ref="L214:M214"/>
    <mergeCell ref="N214:Q214"/>
    <mergeCell ref="F216:I216"/>
    <mergeCell ref="L216:M216"/>
    <mergeCell ref="N216:Q216"/>
    <mergeCell ref="F208:I208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192:I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F173:I173"/>
    <mergeCell ref="F174:I174"/>
    <mergeCell ref="F175:I175"/>
    <mergeCell ref="F176:I176"/>
    <mergeCell ref="F177:I177"/>
    <mergeCell ref="F178:I178"/>
    <mergeCell ref="L178:M178"/>
    <mergeCell ref="N178:Q178"/>
    <mergeCell ref="F179:I179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56:I156"/>
    <mergeCell ref="F157:I157"/>
    <mergeCell ref="F158:I158"/>
    <mergeCell ref="F159:I159"/>
    <mergeCell ref="L159:M159"/>
    <mergeCell ref="N159:Q159"/>
    <mergeCell ref="F160:I160"/>
    <mergeCell ref="L160:M160"/>
    <mergeCell ref="N160:Q160"/>
    <mergeCell ref="F151:I15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39:I139"/>
    <mergeCell ref="L139:M139"/>
    <mergeCell ref="N139:Q139"/>
    <mergeCell ref="F140:I140"/>
    <mergeCell ref="F141:I141"/>
    <mergeCell ref="F142:I142"/>
    <mergeCell ref="F143:I143"/>
    <mergeCell ref="F144:I144"/>
    <mergeCell ref="F145:I145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L138:M138"/>
    <mergeCell ref="N138:Q138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20160332 - rozpočet</vt:lpstr>
      <vt:lpstr>'20160332 - rozpočet'!Názvy_tisku</vt:lpstr>
      <vt:lpstr>'Rekapitulace stavby'!Názvy_tisku</vt:lpstr>
      <vt:lpstr>'20160332 - rozpočet'!Oblast_tisku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MAREK\Marek</dc:creator>
  <cp:lastModifiedBy>Uživatel systému Windows</cp:lastModifiedBy>
  <dcterms:created xsi:type="dcterms:W3CDTF">2017-06-16T05:45:21Z</dcterms:created>
  <dcterms:modified xsi:type="dcterms:W3CDTF">2017-06-16T05:45:28Z</dcterms:modified>
</cp:coreProperties>
</file>